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mymocl.EDUC\Documents\PhD\Recherche\Rapports et autres docs importants\006 Articles\Article 1\CanMin_rev\Final\"/>
    </mc:Choice>
  </mc:AlternateContent>
  <bookViews>
    <workbookView xWindow="0" yWindow="0" windowWidth="19200" windowHeight="6470"/>
  </bookViews>
  <sheets>
    <sheet name="M1-09-007" sheetId="1" r:id="rId1"/>
    <sheet name="M1-10-052" sheetId="2" r:id="rId2"/>
    <sheet name="M1-10-065" sheetId="5" r:id="rId3"/>
    <sheet name="M1-11-107" sheetId="25" r:id="rId4"/>
    <sheet name="M1-13-137" sheetId="9" r:id="rId5"/>
    <sheet name="DO-16-147" sheetId="19" r:id="rId6"/>
    <sheet name="ZS-11-106" sheetId="23" r:id="rId7"/>
    <sheet name="M1-10-058" sheetId="3" r:id="rId8"/>
    <sheet name="M1-10-061" sheetId="4" r:id="rId9"/>
    <sheet name="M1-11-112" sheetId="6" r:id="rId10"/>
    <sheet name="M1-11-115" sheetId="7" r:id="rId11"/>
    <sheet name="M1-13-134" sheetId="8" r:id="rId12"/>
    <sheet name="M1-16-153" sheetId="10" r:id="rId13"/>
    <sheet name="M1-16-195" sheetId="11" r:id="rId14"/>
    <sheet name="M1-17-206" sheetId="12" r:id="rId15"/>
    <sheet name="M1-17-209" sheetId="13" r:id="rId16"/>
    <sheet name="M1-17-210" sheetId="14" r:id="rId17"/>
    <sheet name="M2-11-111 &amp; 13-131" sheetId="15" r:id="rId18"/>
    <sheet name="M2-11-116" sheetId="16" r:id="rId19"/>
    <sheet name="ID-10-052" sheetId="17" r:id="rId20"/>
    <sheet name="ID-10-066" sheetId="18" r:id="rId21"/>
    <sheet name="DO-16-190" sheetId="20" r:id="rId22"/>
    <sheet name="ZN-10-054" sheetId="21" r:id="rId23"/>
    <sheet name="ZN-10-057" sheetId="22" r:id="rId24"/>
    <sheet name="ZS-13-131" sheetId="24" r:id="rId25"/>
    <sheet name="Georgia Lake" sheetId="27" r:id="rId26"/>
  </sheets>
  <definedNames>
    <definedName name="solver_adj" localSheetId="0" hidden="1">'M1-09-007'!$D$86:$D$87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'M1-09-007'!$D$101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4" l="1"/>
  <c r="I28" i="24"/>
  <c r="J27" i="24"/>
  <c r="I27" i="24"/>
  <c r="J26" i="24"/>
  <c r="I26" i="24"/>
  <c r="J25" i="24"/>
  <c r="I25" i="24"/>
  <c r="J24" i="24"/>
  <c r="I24" i="24"/>
  <c r="J23" i="24"/>
  <c r="I23" i="24"/>
  <c r="J22" i="24"/>
  <c r="I22" i="24"/>
  <c r="J21" i="24"/>
  <c r="I21" i="24"/>
  <c r="J20" i="24"/>
  <c r="I20" i="24"/>
  <c r="J19" i="24"/>
  <c r="I19" i="24"/>
  <c r="J9" i="24"/>
  <c r="I9" i="24"/>
  <c r="J16" i="24"/>
  <c r="I16" i="24"/>
  <c r="J15" i="24"/>
  <c r="I15" i="24"/>
  <c r="J14" i="24"/>
  <c r="I14" i="24"/>
  <c r="J13" i="24"/>
  <c r="K13" i="24" s="1"/>
  <c r="I13" i="24"/>
  <c r="J12" i="24"/>
  <c r="I12" i="24"/>
  <c r="J11" i="24"/>
  <c r="K11" i="24" s="1"/>
  <c r="I11" i="24"/>
  <c r="J10" i="24"/>
  <c r="I10" i="24"/>
  <c r="J8" i="24"/>
  <c r="K8" i="24" s="1"/>
  <c r="I8" i="24"/>
  <c r="J7" i="24"/>
  <c r="I7" i="24"/>
  <c r="J6" i="24"/>
  <c r="I6" i="24"/>
  <c r="J5" i="24"/>
  <c r="I5" i="24"/>
  <c r="J4" i="24"/>
  <c r="K4" i="24" s="1"/>
  <c r="I4" i="24"/>
  <c r="J28" i="22"/>
  <c r="I28" i="22"/>
  <c r="J27" i="22"/>
  <c r="I27" i="22"/>
  <c r="J26" i="22"/>
  <c r="I26" i="22"/>
  <c r="J25" i="22"/>
  <c r="I25" i="22"/>
  <c r="J24" i="22"/>
  <c r="I24" i="22"/>
  <c r="J23" i="22"/>
  <c r="I23" i="22"/>
  <c r="J22" i="22"/>
  <c r="I22" i="22"/>
  <c r="J21" i="22"/>
  <c r="I21" i="22"/>
  <c r="J20" i="22"/>
  <c r="I20" i="22"/>
  <c r="J19" i="22"/>
  <c r="I19" i="22"/>
  <c r="J9" i="22"/>
  <c r="K9" i="22" s="1"/>
  <c r="I9" i="22"/>
  <c r="J16" i="22"/>
  <c r="I16" i="22"/>
  <c r="J15" i="22"/>
  <c r="I15" i="22"/>
  <c r="J14" i="22"/>
  <c r="I14" i="22"/>
  <c r="J13" i="22"/>
  <c r="I13" i="22"/>
  <c r="J12" i="22"/>
  <c r="I12" i="22"/>
  <c r="J11" i="22"/>
  <c r="I11" i="22"/>
  <c r="J10" i="22"/>
  <c r="K10" i="22" s="1"/>
  <c r="I10" i="22"/>
  <c r="J8" i="22"/>
  <c r="I8" i="22"/>
  <c r="J7" i="22"/>
  <c r="I7" i="22"/>
  <c r="J6" i="22"/>
  <c r="I6" i="22"/>
  <c r="J5" i="22"/>
  <c r="I5" i="22"/>
  <c r="J4" i="22"/>
  <c r="K4" i="22" s="1"/>
  <c r="I4" i="22"/>
  <c r="J28" i="21"/>
  <c r="I28" i="21"/>
  <c r="J27" i="21"/>
  <c r="I27" i="21"/>
  <c r="J26" i="21"/>
  <c r="I26" i="21"/>
  <c r="J25" i="21"/>
  <c r="I25" i="21"/>
  <c r="J24" i="21"/>
  <c r="I24" i="21"/>
  <c r="J23" i="21"/>
  <c r="I23" i="21"/>
  <c r="J22" i="21"/>
  <c r="I22" i="21"/>
  <c r="J21" i="21"/>
  <c r="I21" i="21"/>
  <c r="J20" i="21"/>
  <c r="I20" i="21"/>
  <c r="J19" i="21"/>
  <c r="I19" i="21"/>
  <c r="J9" i="21"/>
  <c r="I9" i="21"/>
  <c r="J16" i="21"/>
  <c r="I16" i="21"/>
  <c r="J15" i="21"/>
  <c r="I15" i="21"/>
  <c r="J14" i="21"/>
  <c r="I14" i="21"/>
  <c r="J13" i="21"/>
  <c r="I13" i="21"/>
  <c r="J12" i="21"/>
  <c r="I12" i="21"/>
  <c r="J11" i="21"/>
  <c r="K11" i="21" s="1"/>
  <c r="I11" i="21"/>
  <c r="J10" i="21"/>
  <c r="I10" i="21"/>
  <c r="J8" i="21"/>
  <c r="I8" i="21"/>
  <c r="J7" i="21"/>
  <c r="I7" i="21"/>
  <c r="J6" i="21"/>
  <c r="K6" i="21" s="1"/>
  <c r="I6" i="21"/>
  <c r="J5" i="21"/>
  <c r="I5" i="21"/>
  <c r="J4" i="21"/>
  <c r="I4" i="21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J21" i="20"/>
  <c r="I21" i="20"/>
  <c r="J20" i="20"/>
  <c r="I20" i="20"/>
  <c r="J19" i="20"/>
  <c r="I19" i="20"/>
  <c r="J9" i="20"/>
  <c r="I9" i="20"/>
  <c r="J16" i="20"/>
  <c r="I16" i="20"/>
  <c r="J15" i="20"/>
  <c r="K15" i="20" s="1"/>
  <c r="I15" i="20"/>
  <c r="J14" i="20"/>
  <c r="I14" i="20"/>
  <c r="J13" i="20"/>
  <c r="K13" i="20" s="1"/>
  <c r="I13" i="20"/>
  <c r="J12" i="20"/>
  <c r="K12" i="20" s="1"/>
  <c r="I12" i="20"/>
  <c r="J11" i="20"/>
  <c r="I11" i="20"/>
  <c r="J10" i="20"/>
  <c r="I10" i="20"/>
  <c r="J8" i="20"/>
  <c r="I8" i="20"/>
  <c r="J7" i="20"/>
  <c r="K7" i="20" s="1"/>
  <c r="I7" i="20"/>
  <c r="J6" i="20"/>
  <c r="I6" i="20"/>
  <c r="J5" i="20"/>
  <c r="I5" i="20"/>
  <c r="J4" i="20"/>
  <c r="I4" i="20"/>
  <c r="J28" i="18"/>
  <c r="I28" i="18"/>
  <c r="J27" i="18"/>
  <c r="I27" i="18"/>
  <c r="J26" i="18"/>
  <c r="I26" i="18"/>
  <c r="J25" i="18"/>
  <c r="I25" i="18"/>
  <c r="J24" i="18"/>
  <c r="I24" i="18"/>
  <c r="J23" i="18"/>
  <c r="I23" i="18"/>
  <c r="J22" i="18"/>
  <c r="I22" i="18"/>
  <c r="J21" i="18"/>
  <c r="I21" i="18"/>
  <c r="J20" i="18"/>
  <c r="I20" i="18"/>
  <c r="J19" i="18"/>
  <c r="I19" i="18"/>
  <c r="J9" i="18"/>
  <c r="I9" i="18"/>
  <c r="J16" i="18"/>
  <c r="I16" i="18"/>
  <c r="J15" i="18"/>
  <c r="I15" i="18"/>
  <c r="J14" i="18"/>
  <c r="I14" i="18"/>
  <c r="J13" i="18"/>
  <c r="K13" i="18" s="1"/>
  <c r="I13" i="18"/>
  <c r="J12" i="18"/>
  <c r="I12" i="18"/>
  <c r="J11" i="18"/>
  <c r="K11" i="18" s="1"/>
  <c r="I11" i="18"/>
  <c r="J10" i="18"/>
  <c r="I10" i="18"/>
  <c r="J8" i="18"/>
  <c r="I8" i="18"/>
  <c r="J7" i="18"/>
  <c r="I7" i="18"/>
  <c r="J6" i="18"/>
  <c r="I6" i="18"/>
  <c r="J5" i="18"/>
  <c r="I5" i="18"/>
  <c r="J4" i="18"/>
  <c r="I4" i="18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9" i="17"/>
  <c r="I9" i="17"/>
  <c r="J16" i="17"/>
  <c r="I16" i="17"/>
  <c r="J15" i="17"/>
  <c r="I15" i="17"/>
  <c r="J14" i="17"/>
  <c r="I14" i="17"/>
  <c r="J13" i="17"/>
  <c r="I13" i="17"/>
  <c r="J12" i="17"/>
  <c r="I12" i="17"/>
  <c r="K12" i="17" s="1"/>
  <c r="J11" i="17"/>
  <c r="I11" i="17"/>
  <c r="J10" i="17"/>
  <c r="I10" i="17"/>
  <c r="J8" i="17"/>
  <c r="I8" i="17"/>
  <c r="J7" i="17"/>
  <c r="I7" i="17"/>
  <c r="J6" i="17"/>
  <c r="I6" i="17"/>
  <c r="J5" i="17"/>
  <c r="I5" i="17"/>
  <c r="J4" i="17"/>
  <c r="I4" i="17"/>
  <c r="K4" i="17" s="1"/>
  <c r="J28" i="16"/>
  <c r="I28" i="16"/>
  <c r="J27" i="16"/>
  <c r="I27" i="16"/>
  <c r="J26" i="16"/>
  <c r="I26" i="16"/>
  <c r="J25" i="16"/>
  <c r="I25" i="16"/>
  <c r="J24" i="16"/>
  <c r="I24" i="16"/>
  <c r="J23" i="16"/>
  <c r="I23" i="16"/>
  <c r="J22" i="16"/>
  <c r="I22" i="16"/>
  <c r="J21" i="16"/>
  <c r="I21" i="16"/>
  <c r="J20" i="16"/>
  <c r="I20" i="16"/>
  <c r="J19" i="16"/>
  <c r="I19" i="16"/>
  <c r="J9" i="16"/>
  <c r="I9" i="16"/>
  <c r="J16" i="16"/>
  <c r="I16" i="16"/>
  <c r="J15" i="16"/>
  <c r="I15" i="16"/>
  <c r="J14" i="16"/>
  <c r="I14" i="16"/>
  <c r="J13" i="16"/>
  <c r="K13" i="16" s="1"/>
  <c r="I13" i="16"/>
  <c r="J12" i="16"/>
  <c r="I12" i="16"/>
  <c r="J11" i="16"/>
  <c r="K11" i="16" s="1"/>
  <c r="I11" i="16"/>
  <c r="J10" i="16"/>
  <c r="I10" i="16"/>
  <c r="J8" i="16"/>
  <c r="K8" i="16" s="1"/>
  <c r="I8" i="16"/>
  <c r="J7" i="16"/>
  <c r="I7" i="16"/>
  <c r="J6" i="16"/>
  <c r="K6" i="16" s="1"/>
  <c r="I6" i="16"/>
  <c r="J5" i="16"/>
  <c r="I5" i="16"/>
  <c r="J4" i="16"/>
  <c r="K4" i="16" s="1"/>
  <c r="I4" i="16"/>
  <c r="J28" i="15"/>
  <c r="J27" i="15"/>
  <c r="J26" i="15"/>
  <c r="J25" i="15"/>
  <c r="J24" i="15"/>
  <c r="J23" i="15"/>
  <c r="J22" i="15"/>
  <c r="J21" i="15"/>
  <c r="J20" i="15"/>
  <c r="J19" i="15"/>
  <c r="J9" i="15"/>
  <c r="J16" i="15"/>
  <c r="J15" i="15"/>
  <c r="J14" i="15"/>
  <c r="K14" i="15" s="1"/>
  <c r="J13" i="15"/>
  <c r="J12" i="15"/>
  <c r="J11" i="15"/>
  <c r="J10" i="15"/>
  <c r="J8" i="15"/>
  <c r="J7" i="15"/>
  <c r="J6" i="15"/>
  <c r="J5" i="15"/>
  <c r="K5" i="15" s="1"/>
  <c r="J4" i="15"/>
  <c r="I19" i="15"/>
  <c r="I20" i="15"/>
  <c r="I21" i="15"/>
  <c r="I22" i="15"/>
  <c r="I23" i="15"/>
  <c r="I24" i="15"/>
  <c r="I25" i="15"/>
  <c r="I26" i="15"/>
  <c r="I27" i="15"/>
  <c r="I28" i="15"/>
  <c r="I5" i="15"/>
  <c r="I6" i="15"/>
  <c r="I7" i="15"/>
  <c r="I8" i="15"/>
  <c r="I10" i="15"/>
  <c r="I11" i="15"/>
  <c r="I12" i="15"/>
  <c r="I13" i="15"/>
  <c r="I14" i="15"/>
  <c r="I15" i="15"/>
  <c r="I16" i="15"/>
  <c r="I9" i="15"/>
  <c r="I4" i="15"/>
  <c r="K12" i="16" l="1"/>
  <c r="K16" i="16"/>
  <c r="K13" i="17"/>
  <c r="K9" i="17"/>
  <c r="K5" i="18"/>
  <c r="K10" i="18"/>
  <c r="K16" i="24"/>
  <c r="K4" i="15"/>
  <c r="K13" i="15"/>
  <c r="K16" i="22"/>
  <c r="K8" i="22"/>
  <c r="K13" i="22"/>
  <c r="K6" i="17"/>
  <c r="K11" i="17"/>
  <c r="K12" i="18"/>
  <c r="K4" i="20"/>
  <c r="K8" i="20"/>
  <c r="K13" i="21"/>
  <c r="K8" i="15"/>
  <c r="K9" i="15"/>
  <c r="K9" i="20"/>
  <c r="K7" i="17"/>
  <c r="K16" i="17"/>
  <c r="K4" i="18"/>
  <c r="K9" i="18"/>
  <c r="K5" i="20"/>
  <c r="K5" i="24"/>
  <c r="K9" i="24"/>
  <c r="K14" i="24"/>
  <c r="K7" i="24"/>
  <c r="K15" i="24"/>
  <c r="K10" i="24"/>
  <c r="K6" i="24"/>
  <c r="K12" i="24"/>
  <c r="K6" i="22"/>
  <c r="K14" i="22"/>
  <c r="K11" i="22"/>
  <c r="K7" i="22"/>
  <c r="K15" i="22"/>
  <c r="K12" i="22"/>
  <c r="K5" i="22"/>
  <c r="K7" i="21"/>
  <c r="K4" i="21"/>
  <c r="K5" i="21"/>
  <c r="K10" i="21"/>
  <c r="K9" i="21"/>
  <c r="K15" i="21"/>
  <c r="K16" i="21"/>
  <c r="K12" i="21"/>
  <c r="K8" i="21"/>
  <c r="K14" i="21"/>
  <c r="K10" i="20"/>
  <c r="K16" i="20"/>
  <c r="K6" i="20"/>
  <c r="K14" i="20"/>
  <c r="K11" i="20"/>
  <c r="K14" i="18"/>
  <c r="K7" i="18"/>
  <c r="K15" i="18"/>
  <c r="K6" i="18"/>
  <c r="K8" i="18"/>
  <c r="K16" i="18"/>
  <c r="K14" i="17"/>
  <c r="K15" i="17"/>
  <c r="K8" i="17"/>
  <c r="K5" i="17"/>
  <c r="K10" i="17"/>
  <c r="K7" i="16"/>
  <c r="K15" i="16"/>
  <c r="K10" i="16"/>
  <c r="K9" i="16"/>
  <c r="K5" i="16"/>
  <c r="K14" i="16"/>
  <c r="K12" i="15"/>
  <c r="K6" i="15"/>
  <c r="K15" i="15"/>
  <c r="K7" i="15"/>
  <c r="K16" i="15"/>
  <c r="K10" i="15"/>
  <c r="K11" i="15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9" i="14"/>
  <c r="K9" i="14" s="1"/>
  <c r="I9" i="14"/>
  <c r="J16" i="14"/>
  <c r="I16" i="14"/>
  <c r="J15" i="14"/>
  <c r="K15" i="14" s="1"/>
  <c r="I15" i="14"/>
  <c r="J14" i="14"/>
  <c r="I14" i="14"/>
  <c r="J13" i="14"/>
  <c r="K13" i="14" s="1"/>
  <c r="I13" i="14"/>
  <c r="J12" i="14"/>
  <c r="I12" i="14"/>
  <c r="J11" i="14"/>
  <c r="I11" i="14"/>
  <c r="J10" i="14"/>
  <c r="I10" i="14"/>
  <c r="K8" i="14"/>
  <c r="J8" i="14"/>
  <c r="I8" i="14"/>
  <c r="J7" i="14"/>
  <c r="I7" i="14"/>
  <c r="J6" i="14"/>
  <c r="K6" i="14" s="1"/>
  <c r="I6" i="14"/>
  <c r="J5" i="14"/>
  <c r="K5" i="14" s="1"/>
  <c r="I5" i="14"/>
  <c r="J4" i="14"/>
  <c r="I4" i="14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9" i="13"/>
  <c r="K9" i="13" s="1"/>
  <c r="I9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8" i="13"/>
  <c r="K8" i="13" s="1"/>
  <c r="I8" i="13"/>
  <c r="J7" i="13"/>
  <c r="I7" i="13"/>
  <c r="J6" i="13"/>
  <c r="K6" i="13" s="1"/>
  <c r="I6" i="13"/>
  <c r="J5" i="13"/>
  <c r="I5" i="13"/>
  <c r="J4" i="13"/>
  <c r="K4" i="13" s="1"/>
  <c r="I4" i="13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9" i="12"/>
  <c r="I9" i="12"/>
  <c r="J16" i="12"/>
  <c r="I16" i="12"/>
  <c r="J15" i="12"/>
  <c r="K15" i="12" s="1"/>
  <c r="I15" i="12"/>
  <c r="J14" i="12"/>
  <c r="K14" i="12" s="1"/>
  <c r="I14" i="12"/>
  <c r="J13" i="12"/>
  <c r="I13" i="12"/>
  <c r="J12" i="12"/>
  <c r="K12" i="12" s="1"/>
  <c r="I12" i="12"/>
  <c r="J11" i="12"/>
  <c r="I11" i="12"/>
  <c r="J10" i="12"/>
  <c r="K10" i="12" s="1"/>
  <c r="I10" i="12"/>
  <c r="J8" i="12"/>
  <c r="I8" i="12"/>
  <c r="J7" i="12"/>
  <c r="I7" i="12"/>
  <c r="J6" i="12"/>
  <c r="I6" i="12"/>
  <c r="J5" i="12"/>
  <c r="I5" i="12"/>
  <c r="J4" i="12"/>
  <c r="I4" i="12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9" i="11"/>
  <c r="K9" i="11" s="1"/>
  <c r="I9" i="11"/>
  <c r="K16" i="11"/>
  <c r="J16" i="11"/>
  <c r="I16" i="11"/>
  <c r="J15" i="11"/>
  <c r="I15" i="11"/>
  <c r="J14" i="11"/>
  <c r="I14" i="11"/>
  <c r="J13" i="11"/>
  <c r="I13" i="11"/>
  <c r="J12" i="11"/>
  <c r="K12" i="11" s="1"/>
  <c r="I12" i="11"/>
  <c r="J11" i="11"/>
  <c r="I11" i="11"/>
  <c r="J10" i="11"/>
  <c r="I10" i="11"/>
  <c r="J8" i="11"/>
  <c r="K8" i="11" s="1"/>
  <c r="I8" i="11"/>
  <c r="J7" i="11"/>
  <c r="I7" i="11"/>
  <c r="J6" i="11"/>
  <c r="I6" i="11"/>
  <c r="J5" i="11"/>
  <c r="I5" i="11"/>
  <c r="J4" i="11"/>
  <c r="I4" i="11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9" i="10"/>
  <c r="I9" i="10"/>
  <c r="J16" i="10"/>
  <c r="I16" i="10"/>
  <c r="J15" i="10"/>
  <c r="I15" i="10"/>
  <c r="J14" i="10"/>
  <c r="I14" i="10"/>
  <c r="J13" i="10"/>
  <c r="I13" i="10"/>
  <c r="J12" i="10"/>
  <c r="K12" i="10" s="1"/>
  <c r="I12" i="10"/>
  <c r="J11" i="10"/>
  <c r="I11" i="10"/>
  <c r="J10" i="10"/>
  <c r="I10" i="10"/>
  <c r="J8" i="10"/>
  <c r="I8" i="10"/>
  <c r="J7" i="10"/>
  <c r="K7" i="10" s="1"/>
  <c r="I7" i="10"/>
  <c r="J6" i="10"/>
  <c r="I6" i="10"/>
  <c r="J5" i="10"/>
  <c r="I5" i="10"/>
  <c r="K5" i="10" s="1"/>
  <c r="J4" i="10"/>
  <c r="I4" i="10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9" i="8"/>
  <c r="I9" i="8"/>
  <c r="J16" i="8"/>
  <c r="I16" i="8"/>
  <c r="J15" i="8"/>
  <c r="K15" i="8" s="1"/>
  <c r="I15" i="8"/>
  <c r="J14" i="8"/>
  <c r="I14" i="8"/>
  <c r="J13" i="8"/>
  <c r="I13" i="8"/>
  <c r="J12" i="8"/>
  <c r="I12" i="8"/>
  <c r="J11" i="8"/>
  <c r="I11" i="8"/>
  <c r="J10" i="8"/>
  <c r="I10" i="8"/>
  <c r="J8" i="8"/>
  <c r="I8" i="8"/>
  <c r="J7" i="8"/>
  <c r="I7" i="8"/>
  <c r="J6" i="8"/>
  <c r="K6" i="8" s="1"/>
  <c r="I6" i="8"/>
  <c r="J5" i="8"/>
  <c r="I5" i="8"/>
  <c r="J4" i="8"/>
  <c r="K4" i="8" s="1"/>
  <c r="I4" i="8"/>
  <c r="I4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9" i="7"/>
  <c r="I9" i="7"/>
  <c r="J16" i="7"/>
  <c r="I16" i="7"/>
  <c r="J15" i="7"/>
  <c r="I15" i="7"/>
  <c r="J14" i="7"/>
  <c r="I14" i="7"/>
  <c r="J13" i="7"/>
  <c r="I13" i="7"/>
  <c r="J12" i="7"/>
  <c r="I12" i="7"/>
  <c r="K12" i="7" s="1"/>
  <c r="J11" i="7"/>
  <c r="I11" i="7"/>
  <c r="J10" i="7"/>
  <c r="I10" i="7"/>
  <c r="J8" i="7"/>
  <c r="I8" i="7"/>
  <c r="J7" i="7"/>
  <c r="I7" i="7"/>
  <c r="J6" i="7"/>
  <c r="I6" i="7"/>
  <c r="J5" i="7"/>
  <c r="I5" i="7"/>
  <c r="J4" i="7"/>
  <c r="J28" i="6"/>
  <c r="J27" i="6"/>
  <c r="J26" i="6"/>
  <c r="J25" i="6"/>
  <c r="J24" i="6"/>
  <c r="J23" i="6"/>
  <c r="J22" i="6"/>
  <c r="J21" i="6"/>
  <c r="J20" i="6"/>
  <c r="J19" i="6"/>
  <c r="J9" i="6"/>
  <c r="J16" i="6"/>
  <c r="K16" i="6" s="1"/>
  <c r="J15" i="6"/>
  <c r="J14" i="6"/>
  <c r="J13" i="6"/>
  <c r="J12" i="6"/>
  <c r="J11" i="6"/>
  <c r="J10" i="6"/>
  <c r="J8" i="6"/>
  <c r="J7" i="6"/>
  <c r="K7" i="6" s="1"/>
  <c r="J6" i="6"/>
  <c r="J5" i="6"/>
  <c r="J4" i="6"/>
  <c r="I5" i="6"/>
  <c r="I6" i="6"/>
  <c r="I7" i="6"/>
  <c r="I8" i="6"/>
  <c r="I10" i="6"/>
  <c r="I11" i="6"/>
  <c r="I12" i="6"/>
  <c r="I13" i="6"/>
  <c r="I14" i="6"/>
  <c r="I15" i="6"/>
  <c r="I16" i="6"/>
  <c r="I9" i="6"/>
  <c r="I19" i="6"/>
  <c r="I20" i="6"/>
  <c r="I21" i="6"/>
  <c r="I22" i="6"/>
  <c r="I23" i="6"/>
  <c r="I24" i="6"/>
  <c r="I25" i="6"/>
  <c r="I26" i="6"/>
  <c r="I27" i="6"/>
  <c r="I28" i="6"/>
  <c r="I4" i="6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9" i="4"/>
  <c r="I9" i="4"/>
  <c r="J16" i="4"/>
  <c r="I16" i="4"/>
  <c r="J15" i="4"/>
  <c r="K15" i="4" s="1"/>
  <c r="I15" i="4"/>
  <c r="J14" i="4"/>
  <c r="I14" i="4"/>
  <c r="J13" i="4"/>
  <c r="K13" i="4" s="1"/>
  <c r="I13" i="4"/>
  <c r="J12" i="4"/>
  <c r="I12" i="4"/>
  <c r="J11" i="4"/>
  <c r="I11" i="4"/>
  <c r="J10" i="4"/>
  <c r="K10" i="4" s="1"/>
  <c r="I10" i="4"/>
  <c r="J8" i="4"/>
  <c r="K8" i="4" s="1"/>
  <c r="I8" i="4"/>
  <c r="J7" i="4"/>
  <c r="I7" i="4"/>
  <c r="J6" i="4"/>
  <c r="I6" i="4"/>
  <c r="J5" i="4"/>
  <c r="I5" i="4"/>
  <c r="J4" i="4"/>
  <c r="K4" i="4" s="1"/>
  <c r="I4" i="4"/>
  <c r="J5" i="3"/>
  <c r="J6" i="3"/>
  <c r="J7" i="3"/>
  <c r="J8" i="3"/>
  <c r="J10" i="3"/>
  <c r="J11" i="3"/>
  <c r="J12" i="3"/>
  <c r="K12" i="3"/>
  <c r="J13" i="3"/>
  <c r="J14" i="3"/>
  <c r="J15" i="3"/>
  <c r="J16" i="3"/>
  <c r="J9" i="3"/>
  <c r="J19" i="3"/>
  <c r="J20" i="3"/>
  <c r="J21" i="3"/>
  <c r="J22" i="3"/>
  <c r="J23" i="3"/>
  <c r="J24" i="3"/>
  <c r="J25" i="3"/>
  <c r="J26" i="3"/>
  <c r="J27" i="3"/>
  <c r="J28" i="3"/>
  <c r="J4" i="3"/>
  <c r="K4" i="3" s="1"/>
  <c r="I5" i="3"/>
  <c r="I6" i="3"/>
  <c r="I7" i="3"/>
  <c r="I8" i="3"/>
  <c r="I10" i="3"/>
  <c r="I11" i="3"/>
  <c r="I12" i="3"/>
  <c r="I13" i="3"/>
  <c r="I14" i="3"/>
  <c r="I15" i="3"/>
  <c r="I16" i="3"/>
  <c r="I9" i="3"/>
  <c r="I19" i="3"/>
  <c r="I20" i="3"/>
  <c r="I21" i="3"/>
  <c r="I22" i="3"/>
  <c r="I23" i="3"/>
  <c r="I24" i="3"/>
  <c r="I25" i="3"/>
  <c r="I26" i="3"/>
  <c r="I27" i="3"/>
  <c r="I28" i="3"/>
  <c r="I4" i="3"/>
  <c r="R5" i="23"/>
  <c r="R6" i="23"/>
  <c r="R7" i="23"/>
  <c r="R8" i="23"/>
  <c r="R9" i="23"/>
  <c r="R10" i="23"/>
  <c r="R11" i="23"/>
  <c r="R12" i="23"/>
  <c r="R13" i="23"/>
  <c r="R14" i="23"/>
  <c r="R15" i="23"/>
  <c r="R16" i="23"/>
  <c r="R19" i="23"/>
  <c r="R20" i="23"/>
  <c r="R21" i="23"/>
  <c r="R22" i="23"/>
  <c r="R23" i="23"/>
  <c r="R24" i="23"/>
  <c r="R25" i="23"/>
  <c r="R26" i="23"/>
  <c r="R27" i="23"/>
  <c r="R28" i="23"/>
  <c r="R4" i="23"/>
  <c r="V5" i="19"/>
  <c r="V6" i="19"/>
  <c r="V7" i="19"/>
  <c r="V8" i="19"/>
  <c r="V9" i="19"/>
  <c r="V10" i="19"/>
  <c r="V11" i="19"/>
  <c r="V12" i="19"/>
  <c r="V13" i="19"/>
  <c r="V14" i="19"/>
  <c r="V15" i="19"/>
  <c r="V16" i="19"/>
  <c r="V19" i="19"/>
  <c r="V20" i="19"/>
  <c r="V21" i="19"/>
  <c r="V22" i="19"/>
  <c r="V23" i="19"/>
  <c r="V24" i="19"/>
  <c r="V25" i="19"/>
  <c r="V26" i="19"/>
  <c r="V27" i="19"/>
  <c r="V28" i="19"/>
  <c r="V4" i="19"/>
  <c r="K12" i="4" l="1"/>
  <c r="K5" i="7"/>
  <c r="K10" i="7"/>
  <c r="K14" i="7"/>
  <c r="K14" i="8"/>
  <c r="K6" i="10"/>
  <c r="K15" i="10"/>
  <c r="K7" i="11"/>
  <c r="K12" i="13"/>
  <c r="K16" i="14"/>
  <c r="K11" i="3"/>
  <c r="K11" i="7"/>
  <c r="K4" i="11"/>
  <c r="K9" i="3"/>
  <c r="K8" i="3"/>
  <c r="K9" i="4"/>
  <c r="K13" i="11"/>
  <c r="K13" i="12"/>
  <c r="K16" i="3"/>
  <c r="K7" i="3"/>
  <c r="K16" i="7"/>
  <c r="K7" i="8"/>
  <c r="K16" i="8"/>
  <c r="K5" i="11"/>
  <c r="K10" i="13"/>
  <c r="K14" i="13"/>
  <c r="K9" i="6"/>
  <c r="K8" i="12"/>
  <c r="K6" i="3"/>
  <c r="K11" i="6"/>
  <c r="K14" i="11"/>
  <c r="K4" i="12"/>
  <c r="K9" i="12"/>
  <c r="K13" i="3"/>
  <c r="K5" i="3"/>
  <c r="K11" i="4"/>
  <c r="K4" i="7"/>
  <c r="K13" i="7"/>
  <c r="K9" i="7"/>
  <c r="K8" i="8"/>
  <c r="K13" i="8"/>
  <c r="K9" i="8"/>
  <c r="K10" i="10"/>
  <c r="K15" i="13"/>
  <c r="K10" i="14"/>
  <c r="K14" i="14"/>
  <c r="K11" i="14"/>
  <c r="K7" i="14"/>
  <c r="K4" i="14"/>
  <c r="K12" i="14"/>
  <c r="K11" i="13"/>
  <c r="K7" i="13"/>
  <c r="K16" i="13"/>
  <c r="K5" i="13"/>
  <c r="K13" i="13"/>
  <c r="K5" i="12"/>
  <c r="K16" i="12"/>
  <c r="K6" i="12"/>
  <c r="K11" i="12"/>
  <c r="K7" i="12"/>
  <c r="K6" i="11"/>
  <c r="K10" i="11"/>
  <c r="K11" i="11"/>
  <c r="K15" i="11"/>
  <c r="K4" i="10"/>
  <c r="K8" i="10"/>
  <c r="K16" i="10"/>
  <c r="K13" i="10"/>
  <c r="K9" i="10"/>
  <c r="K14" i="10"/>
  <c r="K11" i="10"/>
  <c r="K5" i="8"/>
  <c r="K10" i="8"/>
  <c r="K11" i="8"/>
  <c r="K12" i="8"/>
  <c r="K15" i="7"/>
  <c r="K7" i="7"/>
  <c r="K6" i="7"/>
  <c r="K8" i="7"/>
  <c r="K12" i="6"/>
  <c r="K4" i="6"/>
  <c r="K13" i="6"/>
  <c r="K8" i="6"/>
  <c r="K10" i="6"/>
  <c r="K5" i="6"/>
  <c r="K14" i="6"/>
  <c r="K6" i="6"/>
  <c r="K15" i="6"/>
  <c r="K7" i="4"/>
  <c r="K6" i="4"/>
  <c r="K14" i="4"/>
  <c r="K16" i="4"/>
  <c r="K5" i="4"/>
  <c r="K10" i="3"/>
  <c r="K15" i="3"/>
  <c r="K14" i="3"/>
  <c r="R5" i="9" l="1"/>
  <c r="R6" i="9"/>
  <c r="R7" i="9"/>
  <c r="R8" i="9"/>
  <c r="R9" i="9"/>
  <c r="R10" i="9"/>
  <c r="R11" i="9"/>
  <c r="R12" i="9"/>
  <c r="R13" i="9"/>
  <c r="R14" i="9"/>
  <c r="R15" i="9"/>
  <c r="R16" i="9"/>
  <c r="R19" i="9"/>
  <c r="R20" i="9"/>
  <c r="R21" i="9"/>
  <c r="R22" i="9"/>
  <c r="R23" i="9"/>
  <c r="R24" i="9"/>
  <c r="R25" i="9"/>
  <c r="R26" i="9"/>
  <c r="R27" i="9"/>
  <c r="R28" i="9"/>
  <c r="R4" i="9"/>
  <c r="S5" i="25"/>
  <c r="S6" i="25"/>
  <c r="S7" i="25"/>
  <c r="S8" i="25"/>
  <c r="S9" i="25"/>
  <c r="S10" i="25"/>
  <c r="S11" i="25"/>
  <c r="S12" i="25"/>
  <c r="S13" i="25"/>
  <c r="S14" i="25"/>
  <c r="S15" i="25"/>
  <c r="S16" i="25"/>
  <c r="S19" i="25"/>
  <c r="S20" i="25"/>
  <c r="S21" i="25"/>
  <c r="S22" i="25"/>
  <c r="S23" i="25"/>
  <c r="S24" i="25"/>
  <c r="S25" i="25"/>
  <c r="S26" i="25"/>
  <c r="S27" i="25"/>
  <c r="S28" i="25"/>
  <c r="S4" i="25"/>
  <c r="S19" i="5"/>
  <c r="S20" i="5"/>
  <c r="S21" i="5"/>
  <c r="S22" i="5"/>
  <c r="S23" i="5"/>
  <c r="S24" i="5"/>
  <c r="S25" i="5"/>
  <c r="S26" i="5"/>
  <c r="S27" i="5"/>
  <c r="S28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9" i="2"/>
  <c r="U20" i="2"/>
  <c r="U21" i="2"/>
  <c r="U22" i="2"/>
  <c r="U23" i="2"/>
  <c r="U24" i="2"/>
  <c r="U25" i="2"/>
  <c r="U26" i="2"/>
  <c r="U27" i="2"/>
  <c r="U28" i="2"/>
  <c r="U5" i="1"/>
  <c r="U4" i="1"/>
  <c r="U6" i="1"/>
  <c r="U7" i="1"/>
  <c r="U8" i="1"/>
  <c r="U9" i="1"/>
  <c r="U10" i="1"/>
  <c r="U11" i="1"/>
  <c r="U12" i="1"/>
  <c r="U13" i="1"/>
  <c r="U14" i="1"/>
  <c r="U15" i="1"/>
  <c r="U16" i="1"/>
  <c r="U19" i="1"/>
  <c r="U20" i="1"/>
  <c r="U21" i="1"/>
  <c r="U22" i="1"/>
  <c r="U23" i="1"/>
  <c r="U24" i="1"/>
  <c r="U25" i="1"/>
  <c r="U26" i="1"/>
  <c r="U27" i="1"/>
  <c r="U28" i="1"/>
  <c r="F17" i="12" l="1"/>
  <c r="E17" i="24" l="1"/>
  <c r="F17" i="24"/>
  <c r="G17" i="24"/>
  <c r="D17" i="24"/>
  <c r="I17" i="24" s="1"/>
  <c r="D17" i="13"/>
  <c r="E17" i="22"/>
  <c r="F17" i="22"/>
  <c r="G17" i="22"/>
  <c r="D17" i="22"/>
  <c r="E17" i="21"/>
  <c r="F17" i="21"/>
  <c r="G17" i="21"/>
  <c r="D17" i="21"/>
  <c r="I17" i="21" s="1"/>
  <c r="E17" i="20"/>
  <c r="F17" i="20"/>
  <c r="G17" i="20"/>
  <c r="D17" i="20"/>
  <c r="E17" i="18"/>
  <c r="F17" i="18"/>
  <c r="G17" i="18"/>
  <c r="D17" i="18"/>
  <c r="I17" i="18" s="1"/>
  <c r="E17" i="16"/>
  <c r="F17" i="16"/>
  <c r="G17" i="16"/>
  <c r="D17" i="16"/>
  <c r="E17" i="17"/>
  <c r="F17" i="17"/>
  <c r="G17" i="17"/>
  <c r="D17" i="17"/>
  <c r="I17" i="17" s="1"/>
  <c r="E17" i="15"/>
  <c r="F17" i="15"/>
  <c r="G17" i="15"/>
  <c r="D17" i="15"/>
  <c r="E17" i="14"/>
  <c r="F17" i="14"/>
  <c r="G17" i="14"/>
  <c r="D17" i="14"/>
  <c r="I17" i="14" s="1"/>
  <c r="E17" i="13"/>
  <c r="F17" i="13"/>
  <c r="G17" i="13"/>
  <c r="G17" i="12"/>
  <c r="D17" i="12"/>
  <c r="E17" i="12"/>
  <c r="G17" i="11"/>
  <c r="F17" i="11"/>
  <c r="E17" i="11"/>
  <c r="D17" i="11"/>
  <c r="G17" i="10"/>
  <c r="F17" i="10"/>
  <c r="E17" i="10"/>
  <c r="D17" i="10"/>
  <c r="G17" i="8"/>
  <c r="F17" i="8"/>
  <c r="E17" i="8"/>
  <c r="D17" i="8"/>
  <c r="G17" i="7"/>
  <c r="F17" i="7"/>
  <c r="E17" i="7"/>
  <c r="D17" i="7"/>
  <c r="G17" i="6"/>
  <c r="F17" i="6"/>
  <c r="E17" i="6"/>
  <c r="D17" i="6"/>
  <c r="G17" i="4"/>
  <c r="F17" i="4"/>
  <c r="E17" i="4"/>
  <c r="D17" i="4"/>
  <c r="G17" i="3"/>
  <c r="F17" i="3"/>
  <c r="E17" i="3"/>
  <c r="D17" i="3"/>
  <c r="I17" i="8" l="1"/>
  <c r="I17" i="11"/>
  <c r="I17" i="3"/>
  <c r="I17" i="10"/>
  <c r="I17" i="4"/>
  <c r="I17" i="12"/>
  <c r="I17" i="22"/>
  <c r="I17" i="20"/>
  <c r="I17" i="16"/>
  <c r="I17" i="13"/>
  <c r="I17" i="7"/>
  <c r="I17" i="15"/>
  <c r="I17" i="6"/>
  <c r="O17" i="5"/>
  <c r="D91" i="1" l="1"/>
  <c r="D102" i="1" s="1"/>
  <c r="D96" i="1"/>
  <c r="D105" i="1" s="1"/>
  <c r="D83" i="1"/>
  <c r="D111" i="1" s="1"/>
  <c r="D84" i="1"/>
  <c r="D107" i="1" s="1"/>
  <c r="D92" i="1"/>
  <c r="D104" i="1" s="1"/>
  <c r="E29" i="23" l="1"/>
  <c r="F29" i="23"/>
  <c r="G29" i="23"/>
  <c r="H29" i="23"/>
  <c r="I29" i="23"/>
  <c r="J29" i="23"/>
  <c r="K29" i="23"/>
  <c r="L29" i="23"/>
  <c r="M29" i="23"/>
  <c r="N29" i="23"/>
  <c r="O29" i="23"/>
  <c r="D29" i="23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D29" i="19"/>
  <c r="E29" i="9"/>
  <c r="F29" i="9"/>
  <c r="G29" i="9"/>
  <c r="H29" i="9"/>
  <c r="I29" i="9"/>
  <c r="J29" i="9"/>
  <c r="K29" i="9"/>
  <c r="L29" i="9"/>
  <c r="M29" i="9"/>
  <c r="N29" i="9"/>
  <c r="O29" i="9"/>
  <c r="D29" i="9"/>
  <c r="D109" i="1" l="1"/>
  <c r="D82" i="1" s="1"/>
  <c r="D101" i="1"/>
  <c r="E29" i="5"/>
  <c r="F29" i="5"/>
  <c r="G29" i="5"/>
  <c r="H29" i="5"/>
  <c r="I29" i="5"/>
  <c r="J29" i="5"/>
  <c r="K29" i="5"/>
  <c r="L29" i="5"/>
  <c r="M29" i="5"/>
  <c r="N29" i="5"/>
  <c r="O29" i="5"/>
  <c r="P29" i="5"/>
  <c r="D29" i="5"/>
  <c r="D17" i="19" l="1"/>
  <c r="D17" i="9"/>
  <c r="D17" i="25"/>
  <c r="D17" i="5"/>
  <c r="D17" i="2"/>
  <c r="D17" i="1"/>
  <c r="D17" i="23"/>
  <c r="E17" i="23"/>
  <c r="F17" i="23"/>
  <c r="G17" i="23"/>
  <c r="H17" i="23"/>
  <c r="I17" i="23"/>
  <c r="J17" i="23"/>
  <c r="K17" i="23"/>
  <c r="L17" i="23"/>
  <c r="M17" i="23"/>
  <c r="N17" i="23"/>
  <c r="O17" i="23"/>
  <c r="Q3" i="23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U3" i="19"/>
  <c r="U27" i="19" s="1"/>
  <c r="E17" i="9"/>
  <c r="F17" i="9"/>
  <c r="G17" i="9"/>
  <c r="H17" i="9"/>
  <c r="I17" i="9"/>
  <c r="J17" i="9"/>
  <c r="K17" i="9"/>
  <c r="L17" i="9"/>
  <c r="M17" i="9"/>
  <c r="N17" i="9"/>
  <c r="O17" i="9"/>
  <c r="Q26" i="23" l="1"/>
  <c r="Q16" i="23"/>
  <c r="S16" i="23" s="1"/>
  <c r="Q19" i="23"/>
  <c r="U6" i="19"/>
  <c r="W6" i="19" s="1"/>
  <c r="U16" i="19"/>
  <c r="W16" i="19" s="1"/>
  <c r="U12" i="19"/>
  <c r="W12" i="19" s="1"/>
  <c r="U11" i="19"/>
  <c r="W11" i="19" s="1"/>
  <c r="U10" i="19"/>
  <c r="W10" i="19" s="1"/>
  <c r="U28" i="19"/>
  <c r="U22" i="19"/>
  <c r="U26" i="19"/>
  <c r="U4" i="19"/>
  <c r="U8" i="19"/>
  <c r="W8" i="19" s="1"/>
  <c r="U24" i="19"/>
  <c r="U23" i="19"/>
  <c r="U14" i="19"/>
  <c r="W14" i="19" s="1"/>
  <c r="U5" i="19"/>
  <c r="W5" i="19" s="1"/>
  <c r="U21" i="19"/>
  <c r="U9" i="19"/>
  <c r="W9" i="19" s="1"/>
  <c r="U25" i="19"/>
  <c r="U15" i="19"/>
  <c r="W15" i="19" s="1"/>
  <c r="U7" i="19"/>
  <c r="W7" i="19" s="1"/>
  <c r="U13" i="19"/>
  <c r="W13" i="19" s="1"/>
  <c r="U19" i="19"/>
  <c r="U20" i="19"/>
  <c r="Q27" i="23"/>
  <c r="Q9" i="23"/>
  <c r="S9" i="23" s="1"/>
  <c r="Q10" i="23"/>
  <c r="S10" i="23" s="1"/>
  <c r="Q11" i="23"/>
  <c r="S11" i="23" s="1"/>
  <c r="Q21" i="23"/>
  <c r="Q4" i="23"/>
  <c r="Q12" i="23"/>
  <c r="S12" i="23" s="1"/>
  <c r="Q22" i="23"/>
  <c r="Q20" i="23"/>
  <c r="Q13" i="23"/>
  <c r="S13" i="23" s="1"/>
  <c r="Q24" i="23"/>
  <c r="Q7" i="23"/>
  <c r="S7" i="23" s="1"/>
  <c r="Q15" i="23"/>
  <c r="S15" i="23" s="1"/>
  <c r="Q25" i="23"/>
  <c r="Q28" i="23"/>
  <c r="Q5" i="23"/>
  <c r="S5" i="23" s="1"/>
  <c r="Q23" i="23"/>
  <c r="Q6" i="23"/>
  <c r="S6" i="23" s="1"/>
  <c r="Q14" i="23"/>
  <c r="S14" i="23" s="1"/>
  <c r="Q8" i="23"/>
  <c r="S8" i="23" s="1"/>
  <c r="Q17" i="23" l="1"/>
  <c r="U17" i="19"/>
  <c r="Q3" i="9" l="1"/>
  <c r="Q24" i="9" s="1"/>
  <c r="R3" i="25"/>
  <c r="T3" i="2"/>
  <c r="T23" i="2" s="1"/>
  <c r="T3" i="1"/>
  <c r="T11" i="1" s="1"/>
  <c r="V11" i="1" s="1"/>
  <c r="R16" i="25" l="1"/>
  <c r="T16" i="25" s="1"/>
  <c r="R19" i="25"/>
  <c r="T20" i="1"/>
  <c r="Q11" i="9"/>
  <c r="S11" i="9" s="1"/>
  <c r="Q10" i="9"/>
  <c r="S10" i="9" s="1"/>
  <c r="Q8" i="9"/>
  <c r="S8" i="9" s="1"/>
  <c r="Q23" i="9"/>
  <c r="Q28" i="9"/>
  <c r="T24" i="2"/>
  <c r="Q25" i="9"/>
  <c r="Q5" i="9"/>
  <c r="S5" i="9" s="1"/>
  <c r="T23" i="1"/>
  <c r="T5" i="1"/>
  <c r="V5" i="1" s="1"/>
  <c r="Q15" i="9"/>
  <c r="S15" i="9" s="1"/>
  <c r="Q27" i="9"/>
  <c r="Q14" i="9"/>
  <c r="S14" i="9" s="1"/>
  <c r="T28" i="1"/>
  <c r="Q13" i="9"/>
  <c r="S13" i="9" s="1"/>
  <c r="T10" i="1"/>
  <c r="V10" i="1" s="1"/>
  <c r="T27" i="1"/>
  <c r="T4" i="1"/>
  <c r="T26" i="1"/>
  <c r="T5" i="2"/>
  <c r="V5" i="2" s="1"/>
  <c r="T16" i="2"/>
  <c r="V16" i="2" s="1"/>
  <c r="T22" i="2"/>
  <c r="T9" i="1"/>
  <c r="V9" i="1" s="1"/>
  <c r="T8" i="1"/>
  <c r="V8" i="1" s="1"/>
  <c r="T19" i="2"/>
  <c r="T7" i="1"/>
  <c r="V7" i="1" s="1"/>
  <c r="T24" i="1"/>
  <c r="T28" i="2"/>
  <c r="T20" i="2"/>
  <c r="T15" i="1"/>
  <c r="V15" i="1" s="1"/>
  <c r="T6" i="1"/>
  <c r="V6" i="1" s="1"/>
  <c r="T27" i="2"/>
  <c r="T16" i="1"/>
  <c r="V16" i="1" s="1"/>
  <c r="T19" i="1"/>
  <c r="T25" i="1"/>
  <c r="T21" i="2"/>
  <c r="T14" i="1"/>
  <c r="V14" i="1" s="1"/>
  <c r="T22" i="1"/>
  <c r="T26" i="2"/>
  <c r="Q26" i="9"/>
  <c r="Q16" i="9"/>
  <c r="S16" i="9" s="1"/>
  <c r="Q7" i="9"/>
  <c r="S7" i="9" s="1"/>
  <c r="Q22" i="9"/>
  <c r="T12" i="1"/>
  <c r="V12" i="1" s="1"/>
  <c r="T13" i="1"/>
  <c r="V13" i="1" s="1"/>
  <c r="T21" i="1"/>
  <c r="T25" i="2"/>
  <c r="Q4" i="9"/>
  <c r="Q6" i="9"/>
  <c r="S6" i="9" s="1"/>
  <c r="Q20" i="9"/>
  <c r="Q12" i="9"/>
  <c r="S12" i="9" s="1"/>
  <c r="Q19" i="9"/>
  <c r="Q21" i="9"/>
  <c r="Q9" i="9"/>
  <c r="S9" i="9" s="1"/>
  <c r="R24" i="25"/>
  <c r="R8" i="25"/>
  <c r="T8" i="25" s="1"/>
  <c r="R4" i="25"/>
  <c r="R20" i="25"/>
  <c r="R5" i="25"/>
  <c r="T5" i="25" s="1"/>
  <c r="R22" i="25"/>
  <c r="R23" i="25"/>
  <c r="R25" i="25"/>
  <c r="R9" i="25"/>
  <c r="T9" i="25" s="1"/>
  <c r="R12" i="25"/>
  <c r="T12" i="25" s="1"/>
  <c r="R13" i="25"/>
  <c r="T13" i="25" s="1"/>
  <c r="R14" i="25"/>
  <c r="T14" i="25" s="1"/>
  <c r="R15" i="25"/>
  <c r="T15" i="25" s="1"/>
  <c r="R27" i="25"/>
  <c r="R10" i="25"/>
  <c r="T10" i="25" s="1"/>
  <c r="R26" i="25"/>
  <c r="R28" i="25"/>
  <c r="R11" i="25"/>
  <c r="T11" i="25" s="1"/>
  <c r="R21" i="25"/>
  <c r="R6" i="25"/>
  <c r="T6" i="25" s="1"/>
  <c r="R7" i="25"/>
  <c r="T7" i="25" s="1"/>
  <c r="T4" i="2"/>
  <c r="T8" i="2"/>
  <c r="V8" i="2" s="1"/>
  <c r="T15" i="2"/>
  <c r="V15" i="2" s="1"/>
  <c r="T14" i="2"/>
  <c r="V14" i="2" s="1"/>
  <c r="T6" i="2"/>
  <c r="V6" i="2" s="1"/>
  <c r="T12" i="2"/>
  <c r="V12" i="2" s="1"/>
  <c r="T11" i="2"/>
  <c r="V11" i="2" s="1"/>
  <c r="T10" i="2"/>
  <c r="V10" i="2" s="1"/>
  <c r="T9" i="2"/>
  <c r="V9" i="2" s="1"/>
  <c r="T7" i="2"/>
  <c r="V7" i="2" s="1"/>
  <c r="T13" i="2"/>
  <c r="V13" i="2" s="1"/>
  <c r="T17" i="1" l="1"/>
  <c r="Q17" i="9"/>
  <c r="T17" i="2"/>
  <c r="E17" i="25"/>
  <c r="F17" i="25"/>
  <c r="G17" i="25"/>
  <c r="H17" i="25"/>
  <c r="I17" i="25"/>
  <c r="J17" i="25"/>
  <c r="K17" i="25"/>
  <c r="L17" i="25"/>
  <c r="M17" i="25"/>
  <c r="N17" i="25"/>
  <c r="O17" i="25"/>
  <c r="P17" i="25"/>
  <c r="E17" i="2"/>
  <c r="U17" i="2" s="1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U17" i="1" l="1"/>
  <c r="R17" i="25"/>
  <c r="F17" i="5" l="1"/>
  <c r="R3" i="5"/>
  <c r="R24" i="5" l="1"/>
  <c r="R16" i="5"/>
  <c r="T16" i="5" s="1"/>
  <c r="R26" i="5"/>
  <c r="R4" i="5"/>
  <c r="R14" i="5"/>
  <c r="T14" i="5" s="1"/>
  <c r="R10" i="5"/>
  <c r="T10" i="5" s="1"/>
  <c r="R25" i="5"/>
  <c r="R5" i="5"/>
  <c r="T5" i="5" s="1"/>
  <c r="R23" i="5"/>
  <c r="R7" i="5"/>
  <c r="T7" i="5" s="1"/>
  <c r="R6" i="5"/>
  <c r="T6" i="5" s="1"/>
  <c r="R28" i="5"/>
  <c r="R9" i="5"/>
  <c r="T9" i="5" s="1"/>
  <c r="R8" i="5"/>
  <c r="T8" i="5" s="1"/>
  <c r="R15" i="5"/>
  <c r="T15" i="5" s="1"/>
  <c r="R22" i="5"/>
  <c r="R21" i="5"/>
  <c r="R13" i="5"/>
  <c r="T13" i="5" s="1"/>
  <c r="R20" i="5"/>
  <c r="R12" i="5"/>
  <c r="T12" i="5" s="1"/>
  <c r="R11" i="5"/>
  <c r="T11" i="5" s="1"/>
  <c r="R27" i="5"/>
  <c r="R19" i="5"/>
  <c r="E17" i="5"/>
  <c r="H17" i="5"/>
  <c r="I17" i="5"/>
  <c r="J17" i="5"/>
  <c r="K17" i="5"/>
  <c r="L17" i="5"/>
  <c r="M17" i="5"/>
  <c r="N17" i="5"/>
  <c r="P17" i="5"/>
  <c r="R17" i="5" l="1"/>
  <c r="G17" i="5"/>
  <c r="S17" i="5" s="1"/>
  <c r="D106" i="1" l="1"/>
  <c r="D100" i="1"/>
</calcChain>
</file>

<file path=xl/sharedStrings.xml><?xml version="1.0" encoding="utf-8"?>
<sst xmlns="http://schemas.openxmlformats.org/spreadsheetml/2006/main" count="1732" uniqueCount="265">
  <si>
    <t>M1-09-007-01</t>
  </si>
  <si>
    <t>M1-09-007-02</t>
  </si>
  <si>
    <t>M1-09-007-03</t>
  </si>
  <si>
    <t>M1-09-007-04</t>
  </si>
  <si>
    <t>M1-09-007-05</t>
  </si>
  <si>
    <t>M1-09-007-06</t>
  </si>
  <si>
    <t>M1-09-007-07</t>
  </si>
  <si>
    <t>M1-09-007-08</t>
  </si>
  <si>
    <t>M1-09-007-09</t>
  </si>
  <si>
    <t>M1-09-007-10</t>
  </si>
  <si>
    <t>M1-09-007-11</t>
  </si>
  <si>
    <t>M1-09-007-12</t>
  </si>
  <si>
    <t>M1-09-007-13</t>
  </si>
  <si>
    <t>M1-09-007-14</t>
  </si>
  <si>
    <t>M1-09-007-15</t>
  </si>
  <si>
    <t>PAF</t>
  </si>
  <si>
    <t>M1-10-052-01</t>
  </si>
  <si>
    <t>M1-10-052-02</t>
  </si>
  <si>
    <t>M1-10-052-03</t>
  </si>
  <si>
    <t>M1-10-052-04</t>
  </si>
  <si>
    <t>M1-10-052-05</t>
  </si>
  <si>
    <t>M1-10-052-06</t>
  </si>
  <si>
    <t>M1-10-052-07</t>
  </si>
  <si>
    <t>M1-10-052-08</t>
  </si>
  <si>
    <t>M1-10-052-09</t>
  </si>
  <si>
    <t>M1-10-052-10</t>
  </si>
  <si>
    <t>M1-10-052-11</t>
  </si>
  <si>
    <t>M1-10-052-12</t>
  </si>
  <si>
    <t>M1-10-052-13</t>
  </si>
  <si>
    <t>M1-10-052-14</t>
  </si>
  <si>
    <t>M1-10-052-15</t>
  </si>
  <si>
    <t>M1-10-058-01</t>
  </si>
  <si>
    <t>M1-10-058-05</t>
  </si>
  <si>
    <t>M1-10-058-10</t>
  </si>
  <si>
    <t>M1-10-058-15</t>
  </si>
  <si>
    <t>M1-10-065-01</t>
  </si>
  <si>
    <t>M1-10-065-02</t>
  </si>
  <si>
    <t>M1-10-065-03</t>
  </si>
  <si>
    <t>M1-10-065-04</t>
  </si>
  <si>
    <t>M1-10-065-05</t>
  </si>
  <si>
    <t>M1-10-065-06</t>
  </si>
  <si>
    <t>M1-10-065-07</t>
  </si>
  <si>
    <t>M1-10-065-08</t>
  </si>
  <si>
    <t>M1-10-065-09</t>
  </si>
  <si>
    <t>M1-10-065-10</t>
  </si>
  <si>
    <t>M1-10-065-11</t>
  </si>
  <si>
    <t>M1-10-065-12</t>
  </si>
  <si>
    <t>M1-10-065-13</t>
  </si>
  <si>
    <t>M1-10-061-01</t>
  </si>
  <si>
    <t>M1-10-061-04</t>
  </si>
  <si>
    <t>M1-10-061-08</t>
  </si>
  <si>
    <t>M1-10-061-12</t>
  </si>
  <si>
    <t>M1-11-107-01</t>
  </si>
  <si>
    <t>M1-11-107-02</t>
  </si>
  <si>
    <t>M1-11-107-03</t>
  </si>
  <si>
    <t>M1-11-107-04</t>
  </si>
  <si>
    <t>M1-11-107-05</t>
  </si>
  <si>
    <t>M1-11-107-06</t>
  </si>
  <si>
    <t>M1-11-107-07</t>
  </si>
  <si>
    <t>M1-11-107-08</t>
  </si>
  <si>
    <t>M1-11-107-09</t>
  </si>
  <si>
    <t>M1-11-107-10</t>
  </si>
  <si>
    <t>M1-11-107-11</t>
  </si>
  <si>
    <t>M1-11-107-12</t>
  </si>
  <si>
    <t>M1-11-107-13</t>
  </si>
  <si>
    <t>M1-11-115-01</t>
  </si>
  <si>
    <t>M1-11-115-04</t>
  </si>
  <si>
    <t>M1-11-115-07</t>
  </si>
  <si>
    <t>M1-11-115-11</t>
  </si>
  <si>
    <t>M1-13-134-01</t>
  </si>
  <si>
    <t>M1-13-134-05</t>
  </si>
  <si>
    <t>M1-13-134-10</t>
  </si>
  <si>
    <t>M1-13-134-15</t>
  </si>
  <si>
    <t>CaO</t>
  </si>
  <si>
    <t>Fe2O3</t>
  </si>
  <si>
    <t>K2O</t>
  </si>
  <si>
    <t>MgO</t>
  </si>
  <si>
    <t>MnO</t>
  </si>
  <si>
    <t>Na2O</t>
  </si>
  <si>
    <t>P2O5</t>
  </si>
  <si>
    <t>Rb2O</t>
  </si>
  <si>
    <t>SiO2</t>
  </si>
  <si>
    <t>TiO2</t>
  </si>
  <si>
    <t>Li2O</t>
  </si>
  <si>
    <t>Total</t>
  </si>
  <si>
    <t>LQM</t>
  </si>
  <si>
    <t>wt%</t>
  </si>
  <si>
    <t>mg/kg</t>
  </si>
  <si>
    <t>Ba</t>
  </si>
  <si>
    <t>Be</t>
  </si>
  <si>
    <t>Cr</t>
  </si>
  <si>
    <t>Mn</t>
  </si>
  <si>
    <t>Nb</t>
  </si>
  <si>
    <t>Rb</t>
  </si>
  <si>
    <t>Sr</t>
  </si>
  <si>
    <t>Ta</t>
  </si>
  <si>
    <t>Ti</t>
  </si>
  <si>
    <t>Zn</t>
  </si>
  <si>
    <t>&lt;LQM</t>
  </si>
  <si>
    <t>quartz</t>
  </si>
  <si>
    <t>albite</t>
  </si>
  <si>
    <t>spodumène</t>
  </si>
  <si>
    <t>M1-10-065</t>
  </si>
  <si>
    <t>poids</t>
  </si>
  <si>
    <t>g</t>
  </si>
  <si>
    <t>feldspath</t>
  </si>
  <si>
    <t>oligoclase</t>
  </si>
  <si>
    <t>microcline</t>
  </si>
  <si>
    <t>mica</t>
  </si>
  <si>
    <t>annite</t>
  </si>
  <si>
    <t>muscovite</t>
  </si>
  <si>
    <t>grenat</t>
  </si>
  <si>
    <t>LiAlSi2O6</t>
  </si>
  <si>
    <t>(Na,Ca)(Al,Si)4O8</t>
  </si>
  <si>
    <t>KAlSi3O8</t>
  </si>
  <si>
    <t>minéralogie (DRX)</t>
  </si>
  <si>
    <t>KAl2(Si3Al)O10(OH,F)2</t>
  </si>
  <si>
    <t>K(Fe++)3AlSi3O10(OH)2</t>
  </si>
  <si>
    <t>almandine</t>
  </si>
  <si>
    <t>(Fe++)3Al2(SiO4)3</t>
  </si>
  <si>
    <t>Minéralogie calculée</t>
  </si>
  <si>
    <r>
      <t>Na</t>
    </r>
    <r>
      <rPr>
        <vertAlign val="subscript"/>
        <sz val="11"/>
        <color theme="1"/>
        <rFont val="Calibri"/>
        <family val="2"/>
        <scheme val="minor"/>
      </rPr>
      <t>0.8</t>
    </r>
    <r>
      <rPr>
        <sz val="11"/>
        <color theme="1"/>
        <rFont val="Calibri"/>
        <family val="2"/>
        <scheme val="minor"/>
      </rPr>
      <t>Ca</t>
    </r>
    <r>
      <rPr>
        <vertAlign val="subscript"/>
        <sz val="11"/>
        <color theme="1"/>
        <rFont val="Calibri"/>
        <family val="2"/>
        <scheme val="minor"/>
      </rPr>
      <t>0.2</t>
    </r>
    <r>
      <rPr>
        <sz val="11"/>
        <color theme="1"/>
        <rFont val="Calibri"/>
        <family val="2"/>
        <scheme val="minor"/>
      </rPr>
      <t>Al</t>
    </r>
    <r>
      <rPr>
        <vertAlign val="subscript"/>
        <sz val="11"/>
        <color theme="1"/>
        <rFont val="Calibri"/>
        <family val="2"/>
        <scheme val="minor"/>
      </rPr>
      <t>1.2</t>
    </r>
    <r>
      <rPr>
        <sz val="11"/>
        <color theme="1"/>
        <rFont val="Calibri"/>
        <family val="2"/>
        <scheme val="minor"/>
      </rPr>
      <t>Si</t>
    </r>
    <r>
      <rPr>
        <vertAlign val="subscript"/>
        <sz val="11"/>
        <color theme="1"/>
        <rFont val="Calibri"/>
        <family val="2"/>
        <scheme val="minor"/>
      </rPr>
      <t>2.8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8</t>
    </r>
  </si>
  <si>
    <t>Al2O3</t>
  </si>
  <si>
    <t>spessartine</t>
  </si>
  <si>
    <t>(Mn++)3Al2(SiO4)3</t>
  </si>
  <si>
    <t>NaAlSi3O8</t>
  </si>
  <si>
    <r>
      <t>Na</t>
    </r>
    <r>
      <rPr>
        <vertAlign val="subscript"/>
        <sz val="11"/>
        <color theme="1"/>
        <rFont val="Calibri"/>
        <family val="2"/>
        <scheme val="minor"/>
      </rPr>
      <t>0.95</t>
    </r>
    <r>
      <rPr>
        <sz val="11"/>
        <color theme="1"/>
        <rFont val="Calibri"/>
        <family val="2"/>
        <scheme val="minor"/>
      </rPr>
      <t>Ca</t>
    </r>
    <r>
      <rPr>
        <vertAlign val="subscript"/>
        <sz val="11"/>
        <color theme="1"/>
        <rFont val="Calibri"/>
        <family val="2"/>
        <scheme val="minor"/>
      </rPr>
      <t>0.05</t>
    </r>
    <r>
      <rPr>
        <sz val="11"/>
        <color theme="1"/>
        <rFont val="Calibri"/>
        <family val="2"/>
        <scheme val="minor"/>
      </rPr>
      <t>Al</t>
    </r>
    <r>
      <rPr>
        <vertAlign val="subscript"/>
        <sz val="11"/>
        <color theme="1"/>
        <rFont val="Calibri"/>
        <family val="2"/>
        <scheme val="minor"/>
      </rPr>
      <t>1.05</t>
    </r>
    <r>
      <rPr>
        <sz val="11"/>
        <color theme="1"/>
        <rFont val="Calibri"/>
        <family val="2"/>
        <scheme val="minor"/>
      </rPr>
      <t>Si</t>
    </r>
    <r>
      <rPr>
        <vertAlign val="subscript"/>
        <sz val="11"/>
        <color theme="1"/>
        <rFont val="Calibri"/>
        <family val="2"/>
        <scheme val="minor"/>
      </rPr>
      <t>2.95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8</t>
    </r>
  </si>
  <si>
    <t>Ca5(PO4)3F</t>
  </si>
  <si>
    <t>apatite</t>
  </si>
  <si>
    <t xml:space="preserve">poids </t>
  </si>
  <si>
    <t>M1-09-007</t>
  </si>
  <si>
    <t>M1-11-107</t>
  </si>
  <si>
    <t>DO-16-147-01</t>
  </si>
  <si>
    <t>DO-16-147-02</t>
  </si>
  <si>
    <t>DO-16-147-03</t>
  </si>
  <si>
    <t>DO-16-147-04</t>
  </si>
  <si>
    <t>DO-16-147-05</t>
  </si>
  <si>
    <t>DO-16-147-06</t>
  </si>
  <si>
    <t>DO-16-147-07</t>
  </si>
  <si>
    <t>DO-16-147-08</t>
  </si>
  <si>
    <t>DO-16-147-09</t>
  </si>
  <si>
    <t>DO-16-147-10</t>
  </si>
  <si>
    <t>DO-16-147-11</t>
  </si>
  <si>
    <t>DO-16-147-12</t>
  </si>
  <si>
    <t>DO-16-147-13</t>
  </si>
  <si>
    <t>DO-16-147-14</t>
  </si>
  <si>
    <t>DO-16-147-15</t>
  </si>
  <si>
    <t>DO-16-147-extra</t>
  </si>
  <si>
    <t>M1-13-137-01</t>
  </si>
  <si>
    <t>M1-13-137-02</t>
  </si>
  <si>
    <t>M1-13-137-03</t>
  </si>
  <si>
    <t>M1-13-137-04</t>
  </si>
  <si>
    <t>M1-13-137-05</t>
  </si>
  <si>
    <t>M1-13-137-06</t>
  </si>
  <si>
    <t>M1-13-137-07</t>
  </si>
  <si>
    <t>M1-13-137-08</t>
  </si>
  <si>
    <t>M1-13-137-09</t>
  </si>
  <si>
    <t>M1-13-137-10</t>
  </si>
  <si>
    <t>M1-13-137-11</t>
  </si>
  <si>
    <t>M1-13-137-12</t>
  </si>
  <si>
    <t>M1-13-137</t>
  </si>
  <si>
    <t>ZS-11-106-01</t>
  </si>
  <si>
    <t>ZS-11-106-02</t>
  </si>
  <si>
    <t>ZS-11-106-03</t>
  </si>
  <si>
    <t>ZS-11-106-04</t>
  </si>
  <si>
    <t>ZS-11-106-05</t>
  </si>
  <si>
    <t>ZS-11-106-06</t>
  </si>
  <si>
    <t>ZS-11-106-07</t>
  </si>
  <si>
    <t>ZS-11-106-08</t>
  </si>
  <si>
    <t>ZS-11-106-09</t>
  </si>
  <si>
    <t>ZS-11-106-10</t>
  </si>
  <si>
    <t>ZS-11-106-11</t>
  </si>
  <si>
    <t>ZS-11-106-12</t>
  </si>
  <si>
    <t>ZS-11-106</t>
  </si>
  <si>
    <t>M1-10-052</t>
  </si>
  <si>
    <t>DO-16-147</t>
  </si>
  <si>
    <t>Li</t>
  </si>
  <si>
    <t>anorthoclase</t>
  </si>
  <si>
    <t>(Na,K)AlSi3O8</t>
  </si>
  <si>
    <r>
      <t>Na</t>
    </r>
    <r>
      <rPr>
        <vertAlign val="subscript"/>
        <sz val="11"/>
        <color theme="1"/>
        <rFont val="Calibri"/>
        <family val="2"/>
        <scheme val="minor"/>
      </rPr>
      <t>0.75</t>
    </r>
    <r>
      <rPr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>AlSi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8</t>
    </r>
  </si>
  <si>
    <t>x</t>
  </si>
  <si>
    <t>y</t>
  </si>
  <si>
    <t>z</t>
  </si>
  <si>
    <t>w</t>
  </si>
  <si>
    <t>phlogopite</t>
  </si>
  <si>
    <t>K(Mg)3AlSi3O10(OH)2</t>
  </si>
  <si>
    <t>M1-11-112-01</t>
  </si>
  <si>
    <t>M1-11-112-05</t>
  </si>
  <si>
    <t>M1-11-112-10</t>
  </si>
  <si>
    <t>M1-11-112-15</t>
  </si>
  <si>
    <t>M1-16-153-01</t>
  </si>
  <si>
    <t>M1-16-153-05</t>
  </si>
  <si>
    <t>M1-16-153-10</t>
  </si>
  <si>
    <t>M1-16-153-15</t>
  </si>
  <si>
    <t>M1-16-195-01</t>
  </si>
  <si>
    <t>M1-16-195-05</t>
  </si>
  <si>
    <t>M1-16-195-10</t>
  </si>
  <si>
    <t>M1-16-195-15</t>
  </si>
  <si>
    <t>M1-17-206-01</t>
  </si>
  <si>
    <t>M1-17-206-05</t>
  </si>
  <si>
    <t>M1-17-206-10</t>
  </si>
  <si>
    <t>M1-17-206-15</t>
  </si>
  <si>
    <t>M1-17-209-01</t>
  </si>
  <si>
    <t>M1-17-209-05</t>
  </si>
  <si>
    <t>M1-17-209-10</t>
  </si>
  <si>
    <t>M1-17-209-15</t>
  </si>
  <si>
    <t>M1-17-210-01</t>
  </si>
  <si>
    <t>M1-17-210-05</t>
  </si>
  <si>
    <t>M1-17-210-10</t>
  </si>
  <si>
    <t>M1-17-210-15</t>
  </si>
  <si>
    <t>M2-11-111-01</t>
  </si>
  <si>
    <t>M2-11-111-03</t>
  </si>
  <si>
    <t>M2-11-111-06</t>
  </si>
  <si>
    <t>M2-13-131-09</t>
  </si>
  <si>
    <t>M2-11-116-01</t>
  </si>
  <si>
    <t>M2-11-116-04</t>
  </si>
  <si>
    <t>M2-11-116-08</t>
  </si>
  <si>
    <t>M2-11-116-11</t>
  </si>
  <si>
    <t>ID-10-052-01</t>
  </si>
  <si>
    <t>ID-10-052-05</t>
  </si>
  <si>
    <t>ID-10-052-09</t>
  </si>
  <si>
    <t>ID-10-052-14</t>
  </si>
  <si>
    <t>ID-10-066-01</t>
  </si>
  <si>
    <t>ID-10-066-05</t>
  </si>
  <si>
    <t>ID-10-066-10</t>
  </si>
  <si>
    <t>ID-10-066-15</t>
  </si>
  <si>
    <t>DO-16-190-01</t>
  </si>
  <si>
    <t>DO-16-190-05</t>
  </si>
  <si>
    <t>DO-16-190-10</t>
  </si>
  <si>
    <t>DO-16-190-15</t>
  </si>
  <si>
    <t>ZN-10-054-01</t>
  </si>
  <si>
    <t>ZN-10-054-03</t>
  </si>
  <si>
    <t>ZN-10-054-06</t>
  </si>
  <si>
    <t>ZN-10-054-09</t>
  </si>
  <si>
    <t>ZN-10-057-01</t>
  </si>
  <si>
    <t>ZN-10-057-04</t>
  </si>
  <si>
    <t>ZN-10-057-08</t>
  </si>
  <si>
    <t>ZN-10-057-11</t>
  </si>
  <si>
    <t>ZS-13-131-01</t>
  </si>
  <si>
    <t>ZS-13-131-05</t>
  </si>
  <si>
    <t>ZS-13-131-10</t>
  </si>
  <si>
    <t>ZS-13-131-15</t>
  </si>
  <si>
    <t>M1-10-058</t>
  </si>
  <si>
    <t>M1-10-061</t>
  </si>
  <si>
    <t>M1-11-112</t>
  </si>
  <si>
    <t>M1-11-115</t>
  </si>
  <si>
    <t>M1-13-134</t>
  </si>
  <si>
    <t>M1-16-153</t>
  </si>
  <si>
    <t>M1-16-195</t>
  </si>
  <si>
    <t>M1-17-206</t>
  </si>
  <si>
    <t>M1-17-209</t>
  </si>
  <si>
    <t>M1-17-210</t>
  </si>
  <si>
    <t>M2-11-111_13-131</t>
  </si>
  <si>
    <t>M2-11-116</t>
  </si>
  <si>
    <t>ID-10-052</t>
  </si>
  <si>
    <t>ID-10-066</t>
  </si>
  <si>
    <t>DO-16-190</t>
  </si>
  <si>
    <t>ZN-10-054</t>
  </si>
  <si>
    <t>ZN-10-057</t>
  </si>
  <si>
    <t>ZS-13-131</t>
  </si>
  <si>
    <t>mean</t>
  </si>
  <si>
    <t>std dev</t>
  </si>
  <si>
    <t>variability</t>
  </si>
  <si>
    <t>weighted average</t>
  </si>
  <si>
    <t>Sample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</si>
</sst>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"/>
    <numFmt numFmtId="166" formatCode="0.0"/>
    <numFmt numFmtId="167" formatCode="0.0%"/>
    <numFmt numFmtId="168" formatCode="#,##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5" fontId="0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9" fontId="0" fillId="0" borderId="0" xfId="1" applyFont="1" applyAlignment="1">
      <alignment horizontal="center"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wrapText="1"/>
    </xf>
    <xf numFmtId="2" fontId="0" fillId="0" borderId="0" xfId="0" quotePrefix="1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0" xfId="0" applyBorder="1"/>
    <xf numFmtId="165" fontId="0" fillId="0" borderId="0" xfId="0" applyNumberFormat="1" applyAlignment="1">
      <alignment horizontal="center"/>
    </xf>
    <xf numFmtId="0" fontId="0" fillId="0" borderId="0" xfId="0" applyFont="1" applyAlignment="1"/>
    <xf numFmtId="3" fontId="0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5" fontId="1" fillId="0" borderId="0" xfId="0" applyNumberFormat="1" applyFont="1" applyAlignment="1"/>
    <xf numFmtId="165" fontId="0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6" fontId="0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2"/>
    </xf>
    <xf numFmtId="2" fontId="0" fillId="0" borderId="0" xfId="1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2" fontId="0" fillId="0" borderId="0" xfId="0" applyNumberFormat="1" applyFont="1" applyFill="1" applyAlignment="1">
      <alignment horizontal="center" wrapText="1"/>
    </xf>
    <xf numFmtId="165" fontId="0" fillId="0" borderId="0" xfId="0" applyNumberFormat="1" applyFont="1" applyFill="1" applyAlignment="1">
      <alignment horizontal="center" wrapText="1"/>
    </xf>
    <xf numFmtId="165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ill="1"/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Fill="1" applyAlignment="1">
      <alignment horizontal="center"/>
    </xf>
    <xf numFmtId="167" fontId="1" fillId="0" borderId="0" xfId="1" applyNumberFormat="1" applyFont="1" applyBorder="1" applyAlignment="1">
      <alignment horizontal="center" wrapText="1"/>
    </xf>
    <xf numFmtId="167" fontId="1" fillId="0" borderId="0" xfId="1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quotePrefix="1" applyFill="1" applyAlignment="1">
      <alignment horizontal="center"/>
    </xf>
    <xf numFmtId="2" fontId="0" fillId="0" borderId="0" xfId="0" applyNumberFormat="1"/>
    <xf numFmtId="9" fontId="1" fillId="0" borderId="0" xfId="1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 wrapText="1" indent="1"/>
    </xf>
    <xf numFmtId="0" fontId="0" fillId="0" borderId="0" xfId="1" applyNumberFormat="1" applyFont="1" applyFill="1" applyAlignment="1">
      <alignment horizontal="center" wrapText="1"/>
    </xf>
    <xf numFmtId="9" fontId="0" fillId="0" borderId="0" xfId="1" applyFont="1" applyFill="1" applyAlignment="1">
      <alignment horizontal="center" wrapText="1"/>
    </xf>
    <xf numFmtId="166" fontId="0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2" fontId="0" fillId="0" borderId="0" xfId="0" applyNumberForma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2" fontId="0" fillId="0" borderId="0" xfId="1" applyNumberFormat="1" applyFont="1" applyAlignment="1">
      <alignment horizont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abSelected="1" workbookViewId="0">
      <selection activeCell="F19" sqref="F19"/>
    </sheetView>
  </sheetViews>
  <sheetFormatPr baseColWidth="10" defaultColWidth="10" defaultRowHeight="14.5" x14ac:dyDescent="0.35"/>
  <cols>
    <col min="1" max="1" width="17.90625" style="39" bestFit="1" customWidth="1"/>
    <col min="2" max="2" width="6" style="39" bestFit="1" customWidth="1"/>
    <col min="3" max="3" width="11.08984375" style="39" customWidth="1"/>
    <col min="4" max="18" width="11" style="2" customWidth="1"/>
    <col min="19" max="19" width="3.6328125" style="39" customWidth="1"/>
    <col min="20" max="20" width="9.81640625" style="14" bestFit="1" customWidth="1"/>
    <col min="21" max="16384" width="10" style="39"/>
  </cols>
  <sheetData>
    <row r="1" spans="1:22" ht="29" x14ac:dyDescent="0.35">
      <c r="C1" s="39" t="s">
        <v>85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4"/>
      <c r="T1" s="89" t="s">
        <v>130</v>
      </c>
      <c r="U1" s="89"/>
      <c r="V1" s="89"/>
    </row>
    <row r="2" spans="1:22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4"/>
      <c r="T2" s="14" t="s">
        <v>260</v>
      </c>
      <c r="U2" s="14" t="s">
        <v>261</v>
      </c>
      <c r="V2" s="39" t="s">
        <v>262</v>
      </c>
    </row>
    <row r="3" spans="1:22" x14ac:dyDescent="0.35">
      <c r="A3" s="39" t="s">
        <v>129</v>
      </c>
      <c r="B3" s="14" t="s">
        <v>104</v>
      </c>
      <c r="D3" s="83">
        <v>703.1</v>
      </c>
      <c r="E3" s="83">
        <v>799.85</v>
      </c>
      <c r="F3" s="83">
        <v>841.85</v>
      </c>
      <c r="G3" s="83">
        <v>721.95</v>
      </c>
      <c r="H3" s="83">
        <v>870.85</v>
      </c>
      <c r="I3" s="83">
        <v>931.25</v>
      </c>
      <c r="J3" s="83">
        <v>617.9</v>
      </c>
      <c r="K3" s="83">
        <v>729.95</v>
      </c>
      <c r="L3" s="83">
        <v>705.9</v>
      </c>
      <c r="M3" s="83">
        <v>748.7</v>
      </c>
      <c r="N3" s="83">
        <v>744.55</v>
      </c>
      <c r="O3" s="83">
        <v>771.3</v>
      </c>
      <c r="P3" s="83">
        <v>804.55</v>
      </c>
      <c r="Q3" s="83">
        <v>823.95</v>
      </c>
      <c r="R3" s="83">
        <v>717.05</v>
      </c>
      <c r="S3" s="28"/>
      <c r="T3" s="40">
        <f>SUM(D3:R3)</f>
        <v>11532.699999999997</v>
      </c>
      <c r="U3" s="40"/>
    </row>
    <row r="4" spans="1:22" s="41" customFormat="1" x14ac:dyDescent="0.35">
      <c r="A4" s="41" t="s">
        <v>15</v>
      </c>
      <c r="B4" s="42" t="s">
        <v>86</v>
      </c>
      <c r="D4" s="58">
        <v>0.59598628006557419</v>
      </c>
      <c r="E4" s="58">
        <v>0.34316819185865199</v>
      </c>
      <c r="F4" s="58">
        <v>0.19061136662433853</v>
      </c>
      <c r="G4" s="58">
        <v>0.25445139918281257</v>
      </c>
      <c r="H4" s="58">
        <v>0.2952267954522938</v>
      </c>
      <c r="I4" s="58">
        <v>0.34707448425099585</v>
      </c>
      <c r="J4" s="58">
        <v>0.3873638131768331</v>
      </c>
      <c r="K4" s="58">
        <v>0.51634805419880081</v>
      </c>
      <c r="L4" s="58">
        <v>0.47509852761842808</v>
      </c>
      <c r="M4" s="58">
        <v>0.41441010143330459</v>
      </c>
      <c r="N4" s="58">
        <v>0.35740496848205794</v>
      </c>
      <c r="O4" s="58">
        <v>0.46644088669934547</v>
      </c>
      <c r="P4" s="58">
        <v>0.52955271997547015</v>
      </c>
      <c r="Q4" s="58">
        <v>0.88127577067783136</v>
      </c>
      <c r="R4" s="58">
        <v>0.93610411812854011</v>
      </c>
      <c r="S4" s="6"/>
      <c r="T4" s="15">
        <f>($D$3/$T$3)*D4+($E$3/$T$3)*E4+($F$3/$T$3)*F4+($G$3/$T$3)*G4+($H$3/$T$3)*H4+($I$3/$T$3)*I4+($J$3/$T$3)*J4+($K$3/$T$3)*K4+($L$3/$T$3)*L4+($M$3/$T$3)*M4+($N$3/$T$3)*N4+($O$3/$T$3)*O4+($P$3/$T$3)*P4+($Q$3/$T$3)*Q4+($R$3/$T$3)*R4</f>
        <v>0.46209344020060766</v>
      </c>
      <c r="U4" s="15">
        <f t="shared" ref="U4:U28" si="0">_xlfn.STDEV.S(D4:R4)</f>
        <v>0.20986888630967487</v>
      </c>
      <c r="V4" s="70"/>
    </row>
    <row r="5" spans="1:22" s="41" customFormat="1" x14ac:dyDescent="0.35">
      <c r="A5" s="6" t="s">
        <v>122</v>
      </c>
      <c r="B5" s="42" t="s">
        <v>86</v>
      </c>
      <c r="C5" s="6">
        <v>1.8778657212804098E-2</v>
      </c>
      <c r="D5" s="58">
        <v>17.102466709179204</v>
      </c>
      <c r="E5" s="58">
        <v>15.951315718927686</v>
      </c>
      <c r="F5" s="58">
        <v>16.53107403960075</v>
      </c>
      <c r="G5" s="58">
        <v>16.922703355184787</v>
      </c>
      <c r="H5" s="58">
        <v>15.869374885713894</v>
      </c>
      <c r="I5" s="58">
        <v>16.383471246477658</v>
      </c>
      <c r="J5" s="58">
        <v>16.445242360330987</v>
      </c>
      <c r="K5" s="58">
        <v>16.132761655099596</v>
      </c>
      <c r="L5" s="58">
        <v>15.920557354734823</v>
      </c>
      <c r="M5" s="58">
        <v>15.920645305045563</v>
      </c>
      <c r="N5" s="58">
        <v>15.602623383465462</v>
      </c>
      <c r="O5" s="58">
        <v>16.200851394209902</v>
      </c>
      <c r="P5" s="58">
        <v>16.89806610503792</v>
      </c>
      <c r="Q5" s="58">
        <v>15.26370218950629</v>
      </c>
      <c r="R5" s="58">
        <v>16.040645232195732</v>
      </c>
      <c r="S5" s="6"/>
      <c r="T5" s="15">
        <f>($D$3/$T$3)*D5+($E$3/$T$3)*E5+($F$3/$T$3)*F5+($G$3/$T$3)*G5+($H$3/$T$3)*H5+($I$3/$T$3)*I5+($J$3/$T$3)*J5+($K$3/$T$3)*K5+($L$3/$T$3)*L5+($M$3/$T$3)*M5+($N$3/$T$3)*N5+($O$3/$T$3)*O5+($P$3/$T$3)*P5+($Q$3/$T$3)*Q5+($R$3/$T$3)*R5</f>
        <v>16.20406163303673</v>
      </c>
      <c r="U5" s="15">
        <f>_xlfn.STDEV.S(D5:R5)</f>
        <v>0.50820947807991412</v>
      </c>
      <c r="V5" s="70">
        <f t="shared" ref="V5:V16" si="1">U5/T5</f>
        <v>3.1363092142514447E-2</v>
      </c>
    </row>
    <row r="6" spans="1:22" s="43" customFormat="1" x14ac:dyDescent="0.35">
      <c r="A6" s="7" t="s">
        <v>73</v>
      </c>
      <c r="B6" s="7" t="s">
        <v>86</v>
      </c>
      <c r="C6" s="7">
        <v>2.5755793797242674E-3</v>
      </c>
      <c r="D6" s="22">
        <v>0.76010172250240404</v>
      </c>
      <c r="E6" s="22">
        <v>0.20359366393686679</v>
      </c>
      <c r="F6" s="22">
        <v>0.19825751659929161</v>
      </c>
      <c r="G6" s="22">
        <v>9.2255287605624348E-2</v>
      </c>
      <c r="H6" s="22">
        <v>0.12593679030694524</v>
      </c>
      <c r="I6" s="22">
        <v>0.28969421601364675</v>
      </c>
      <c r="J6" s="22">
        <v>0.32457997445820841</v>
      </c>
      <c r="K6" s="22">
        <v>0.22572121059710273</v>
      </c>
      <c r="L6" s="22">
        <v>0.3246677666495818</v>
      </c>
      <c r="M6" s="22">
        <v>0.28242815004866884</v>
      </c>
      <c r="N6" s="22">
        <v>0.37261543973024364</v>
      </c>
      <c r="O6" s="22">
        <v>0.29260140403392804</v>
      </c>
      <c r="P6" s="22">
        <v>0.28348711458939629</v>
      </c>
      <c r="Q6" s="22">
        <v>0.37604736021213947</v>
      </c>
      <c r="R6" s="22">
        <v>0.45591940580913093</v>
      </c>
      <c r="S6" s="7"/>
      <c r="T6" s="15">
        <f t="shared" ref="T6:T16" si="2">($D$3/$T$3)*D6+($E$3/$T$3)*E6+($F$3/$T$3)*F6+($G$3/$T$3)*G6+($H$3/$T$3)*H6+($I$3/$T$3)*I6+($J$3/$T$3)*J6+($K$3/$T$3)*K6+($L$3/$T$3)*L6+($M$3/$T$3)*M6+($N$3/$T$3)*N6+($O$3/$T$3)*O6+($P$3/$T$3)*P6+($Q$3/$T$3)*Q6+($R$3/$T$3)*R6</f>
        <v>0.30210997218768887</v>
      </c>
      <c r="U6" s="15">
        <f t="shared" si="0"/>
        <v>0.15740266486703591</v>
      </c>
      <c r="V6" s="70">
        <f t="shared" si="1"/>
        <v>0.52101115275085297</v>
      </c>
    </row>
    <row r="7" spans="1:22" s="43" customFormat="1" x14ac:dyDescent="0.35">
      <c r="A7" s="7" t="s">
        <v>74</v>
      </c>
      <c r="B7" s="7" t="s">
        <v>86</v>
      </c>
      <c r="C7" s="7">
        <v>2.1755896147831735E-3</v>
      </c>
      <c r="D7" s="22">
        <v>1.1197379851037299</v>
      </c>
      <c r="E7" s="22">
        <v>0.74650502703850241</v>
      </c>
      <c r="F7" s="22">
        <v>0.88540364145723727</v>
      </c>
      <c r="G7" s="22">
        <v>0.57571680257840752</v>
      </c>
      <c r="H7" s="22">
        <v>0.65978364846908522</v>
      </c>
      <c r="I7" s="22">
        <v>0.55533470454421452</v>
      </c>
      <c r="J7" s="22">
        <v>0.68085050536575087</v>
      </c>
      <c r="K7" s="22">
        <v>0.45027287567357877</v>
      </c>
      <c r="L7" s="22">
        <v>0.61493004380696747</v>
      </c>
      <c r="M7" s="22">
        <v>0.59539197990037884</v>
      </c>
      <c r="N7" s="22">
        <v>0.58326167622918634</v>
      </c>
      <c r="O7" s="22">
        <v>0.63757354204044792</v>
      </c>
      <c r="P7" s="22">
        <v>0.61637693952311179</v>
      </c>
      <c r="Q7" s="22">
        <v>0.67358013042460807</v>
      </c>
      <c r="R7" s="22">
        <v>0.82569177526363469</v>
      </c>
      <c r="S7" s="7"/>
      <c r="T7" s="15">
        <f t="shared" si="2"/>
        <v>0.67940201522812704</v>
      </c>
      <c r="U7" s="15">
        <f t="shared" si="0"/>
        <v>0.16200128267903821</v>
      </c>
      <c r="V7" s="70">
        <f t="shared" si="1"/>
        <v>0.23844686805152032</v>
      </c>
    </row>
    <row r="8" spans="1:22" s="41" customFormat="1" x14ac:dyDescent="0.35">
      <c r="A8" s="6" t="s">
        <v>75</v>
      </c>
      <c r="B8" s="42" t="s">
        <v>86</v>
      </c>
      <c r="C8" s="6">
        <v>1.3769355498713654E-2</v>
      </c>
      <c r="D8" s="58">
        <v>0.46365144682474119</v>
      </c>
      <c r="E8" s="58">
        <v>3.6909627066901307</v>
      </c>
      <c r="F8" s="58">
        <v>1.5288360974410178</v>
      </c>
      <c r="G8" s="58">
        <v>6.6765150033838836</v>
      </c>
      <c r="H8" s="58">
        <v>4.1373118430679021</v>
      </c>
      <c r="I8" s="58">
        <v>4.4716810392925783</v>
      </c>
      <c r="J8" s="58">
        <v>3.4096888335581284</v>
      </c>
      <c r="K8" s="58">
        <v>6.3073529835844804</v>
      </c>
      <c r="L8" s="58">
        <v>4.4371817120781349</v>
      </c>
      <c r="M8" s="58">
        <v>4.5045489521610271</v>
      </c>
      <c r="N8" s="58">
        <v>3.0291764425915346</v>
      </c>
      <c r="O8" s="58">
        <v>2.9221048997476484</v>
      </c>
      <c r="P8" s="58">
        <v>3.8979414367976459</v>
      </c>
      <c r="Q8" s="58">
        <v>1.889493854506211</v>
      </c>
      <c r="R8" s="58">
        <v>0.84564460598782476</v>
      </c>
      <c r="S8" s="6"/>
      <c r="T8" s="15">
        <f t="shared" si="2"/>
        <v>3.4837256206436971</v>
      </c>
      <c r="U8" s="15">
        <f t="shared" si="0"/>
        <v>1.7869879075054005</v>
      </c>
      <c r="V8" s="70">
        <f t="shared" si="1"/>
        <v>0.51295311459552151</v>
      </c>
    </row>
    <row r="9" spans="1:22" s="43" customFormat="1" x14ac:dyDescent="0.35">
      <c r="A9" s="7" t="s">
        <v>76</v>
      </c>
      <c r="B9" s="7" t="s">
        <v>86</v>
      </c>
      <c r="C9" s="7">
        <v>9.9938812956046124E-4</v>
      </c>
      <c r="D9" s="22">
        <v>0.11646056216977212</v>
      </c>
      <c r="E9" s="22">
        <v>2.5494170427801485E-2</v>
      </c>
      <c r="F9" s="22">
        <v>4.2039422208881315E-2</v>
      </c>
      <c r="G9" s="22">
        <v>3.077704527402228E-2</v>
      </c>
      <c r="H9" s="22">
        <v>4.9518544573773651E-2</v>
      </c>
      <c r="I9" s="22">
        <v>3.2768064723883834E-2</v>
      </c>
      <c r="J9" s="22">
        <v>4.1082045209950846E-2</v>
      </c>
      <c r="K9" s="22">
        <v>4.2069307042093822E-2</v>
      </c>
      <c r="L9" s="22">
        <v>4.8778871554337556E-2</v>
      </c>
      <c r="M9" s="22">
        <v>3.6846000675455487E-2</v>
      </c>
      <c r="N9" s="22">
        <v>2.6552039561917262E-2</v>
      </c>
      <c r="O9" s="22">
        <v>4.3590218652345344E-2</v>
      </c>
      <c r="P9" s="22">
        <v>5.0508090291136946E-2</v>
      </c>
      <c r="Q9" s="22">
        <v>3.6831259896583216E-2</v>
      </c>
      <c r="R9" s="22">
        <v>5.3057031201330214E-2</v>
      </c>
      <c r="S9" s="7"/>
      <c r="T9" s="44">
        <f t="shared" si="2"/>
        <v>4.4573680735985617E-2</v>
      </c>
      <c r="U9" s="44">
        <f t="shared" si="0"/>
        <v>2.1509239583302489E-2</v>
      </c>
      <c r="V9" s="70">
        <f t="shared" si="1"/>
        <v>0.48255471004748013</v>
      </c>
    </row>
    <row r="10" spans="1:22" s="45" customFormat="1" x14ac:dyDescent="0.35">
      <c r="A10" s="8" t="s">
        <v>77</v>
      </c>
      <c r="B10" s="8" t="s">
        <v>86</v>
      </c>
      <c r="C10" s="8">
        <v>4.6314426334106122E-4</v>
      </c>
      <c r="D10" s="23">
        <v>0.17348136794527211</v>
      </c>
      <c r="E10" s="23">
        <v>9.1271577620092081E-2</v>
      </c>
      <c r="F10" s="23">
        <v>0.10036559896756589</v>
      </c>
      <c r="G10" s="23">
        <v>5.4986941838518953E-2</v>
      </c>
      <c r="H10" s="23">
        <v>5.2763627062358411E-2</v>
      </c>
      <c r="I10" s="23">
        <v>7.2013883059319245E-2</v>
      </c>
      <c r="J10" s="23">
        <v>0.10413801647015147</v>
      </c>
      <c r="K10" s="23">
        <v>4.1503558060550172E-2</v>
      </c>
      <c r="L10" s="23">
        <v>9.251916043781333E-2</v>
      </c>
      <c r="M10" s="23">
        <v>8.1498052629965276E-2</v>
      </c>
      <c r="N10" s="23">
        <v>0.13705560438003797</v>
      </c>
      <c r="O10" s="23">
        <v>8.1220502674259551E-2</v>
      </c>
      <c r="P10" s="23">
        <v>7.0094163196102954E-2</v>
      </c>
      <c r="Q10" s="23">
        <v>0.1262816459026129</v>
      </c>
      <c r="R10" s="23">
        <v>0.13118259947331654</v>
      </c>
      <c r="S10" s="8"/>
      <c r="T10" s="44">
        <f t="shared" si="2"/>
        <v>9.298333907294147E-2</v>
      </c>
      <c r="U10" s="44">
        <f t="shared" si="0"/>
        <v>3.5957790170407032E-2</v>
      </c>
      <c r="V10" s="70">
        <f t="shared" si="1"/>
        <v>0.38671218445058936</v>
      </c>
    </row>
    <row r="11" spans="1:22" s="41" customFormat="1" x14ac:dyDescent="0.35">
      <c r="A11" s="6" t="s">
        <v>78</v>
      </c>
      <c r="B11" s="42" t="s">
        <v>86</v>
      </c>
      <c r="C11" s="6">
        <v>1.5784711266643166E-2</v>
      </c>
      <c r="D11" s="58">
        <v>4.6780092208852988</v>
      </c>
      <c r="E11" s="58">
        <v>2.0542443672218744</v>
      </c>
      <c r="F11" s="58">
        <v>1.6894072761888135</v>
      </c>
      <c r="G11" s="58">
        <v>1.7701797352915891</v>
      </c>
      <c r="H11" s="58">
        <v>1.9049422992827649</v>
      </c>
      <c r="I11" s="58">
        <v>3.3894249065252486</v>
      </c>
      <c r="J11" s="58">
        <v>3.8204720246251243</v>
      </c>
      <c r="K11" s="58">
        <v>3.2020907440095017</v>
      </c>
      <c r="L11" s="58">
        <v>3.758491182937536</v>
      </c>
      <c r="M11" s="58">
        <v>3.4320257160764589</v>
      </c>
      <c r="N11" s="58">
        <v>4.8533444098637784</v>
      </c>
      <c r="O11" s="58">
        <v>3.8415852524917211</v>
      </c>
      <c r="P11" s="58">
        <v>3.7612383042201132</v>
      </c>
      <c r="Q11" s="58">
        <v>4.9873583731024205</v>
      </c>
      <c r="R11" s="58">
        <v>5.1047621969556278</v>
      </c>
      <c r="S11" s="6"/>
      <c r="T11" s="15">
        <f t="shared" si="2"/>
        <v>3.4459248893663998</v>
      </c>
      <c r="U11" s="15">
        <f t="shared" si="0"/>
        <v>1.1761766570700198</v>
      </c>
      <c r="V11" s="70">
        <f t="shared" si="1"/>
        <v>0.34132393909673486</v>
      </c>
    </row>
    <row r="12" spans="1:22" s="41" customFormat="1" x14ac:dyDescent="0.35">
      <c r="A12" s="6" t="s">
        <v>79</v>
      </c>
      <c r="B12" s="42" t="s">
        <v>86</v>
      </c>
      <c r="C12" s="6">
        <v>2.0576100213124796E-2</v>
      </c>
      <c r="D12" s="22">
        <v>5.9504320599167208E-2</v>
      </c>
      <c r="E12" s="22">
        <v>6.4302804774014136E-2</v>
      </c>
      <c r="F12" s="22">
        <v>3.3176008935740957E-2</v>
      </c>
      <c r="G12" s="22">
        <v>9.3560083856353116E-2</v>
      </c>
      <c r="H12" s="22">
        <v>5.852273783830398E-2</v>
      </c>
      <c r="I12" s="22">
        <v>8.7197508815207866E-2</v>
      </c>
      <c r="J12" s="22">
        <v>7.3202671196044358E-2</v>
      </c>
      <c r="K12" s="22">
        <v>9.3791551400134426E-2</v>
      </c>
      <c r="L12" s="22">
        <v>8.1876875111416655E-2</v>
      </c>
      <c r="M12" s="22">
        <v>8.1045465822892071E-2</v>
      </c>
      <c r="N12" s="22">
        <v>6.4747570352439124E-2</v>
      </c>
      <c r="O12" s="22">
        <v>6.2087360394888019E-2</v>
      </c>
      <c r="P12" s="22">
        <v>6.1648442860287346E-2</v>
      </c>
      <c r="Q12" s="22">
        <v>5.8258526851034456E-2</v>
      </c>
      <c r="R12" s="22">
        <v>5.082895952936696E-2</v>
      </c>
      <c r="S12" s="7"/>
      <c r="T12" s="44">
        <f t="shared" si="2"/>
        <v>6.7913582768610245E-2</v>
      </c>
      <c r="U12" s="44">
        <f t="shared" si="0"/>
        <v>1.6775712729887378E-2</v>
      </c>
      <c r="V12" s="70">
        <f t="shared" si="1"/>
        <v>0.24701557547102546</v>
      </c>
    </row>
    <row r="13" spans="1:22" s="41" customFormat="1" x14ac:dyDescent="0.35">
      <c r="A13" s="6" t="s">
        <v>80</v>
      </c>
      <c r="B13" s="42" t="s">
        <v>86</v>
      </c>
      <c r="C13" s="6">
        <v>3.049791748109338E-2</v>
      </c>
      <c r="D13" s="58" t="s">
        <v>98</v>
      </c>
      <c r="E13" s="58">
        <v>0.14819257605658856</v>
      </c>
      <c r="F13" s="58">
        <v>6.2653110505442033E-2</v>
      </c>
      <c r="G13" s="58">
        <v>0.2739109897838341</v>
      </c>
      <c r="H13" s="58">
        <v>0.18135633807375762</v>
      </c>
      <c r="I13" s="58">
        <v>0.18413874086543372</v>
      </c>
      <c r="J13" s="58">
        <v>0.14813888183225341</v>
      </c>
      <c r="K13" s="58">
        <v>0.27837989847021261</v>
      </c>
      <c r="L13" s="58">
        <v>0.19738700366854878</v>
      </c>
      <c r="M13" s="58">
        <v>0.19768396504839161</v>
      </c>
      <c r="N13" s="58">
        <v>0.12836738169266748</v>
      </c>
      <c r="O13" s="58">
        <v>0.1359650137388814</v>
      </c>
      <c r="P13" s="58">
        <v>0.18184938205857792</v>
      </c>
      <c r="Q13" s="58">
        <v>7.7475411513273307E-2</v>
      </c>
      <c r="R13" s="58">
        <v>3.2708263131324133E-2</v>
      </c>
      <c r="S13" s="6"/>
      <c r="T13" s="15" t="e">
        <f>($D$3/$T$3)*D13+($E$3/$T$3)*E13+($F$3/$T$3)*F13+($G$3/$T$3)*G13+($H$3/$T$3)*H13+($I$3/$T$3)*I13+($J$3/$T$3)*J13+($K$3/$T$3)*K13+($L$3/$T$3)*L13+($M$3/$T$3)*M13+($N$3/$T$3)*N13+($O$3/$T$3)*O13+($P$3/$T$3)*P13+($Q$3/$T$3)*Q13+($R$3/$T$3)*R13</f>
        <v>#VALUE!</v>
      </c>
      <c r="U13" s="15">
        <f t="shared" si="0"/>
        <v>7.1069809708602202E-2</v>
      </c>
      <c r="V13" s="70" t="e">
        <f t="shared" si="1"/>
        <v>#VALUE!</v>
      </c>
    </row>
    <row r="14" spans="1:22" s="41" customFormat="1" x14ac:dyDescent="0.35">
      <c r="A14" s="6" t="s">
        <v>81</v>
      </c>
      <c r="B14" s="42" t="s">
        <v>86</v>
      </c>
      <c r="C14" s="6">
        <v>2.434864014971632E-2</v>
      </c>
      <c r="D14" s="58">
        <v>71.44064177049087</v>
      </c>
      <c r="E14" s="58">
        <v>72.968748264049538</v>
      </c>
      <c r="F14" s="58">
        <v>74.377326407595433</v>
      </c>
      <c r="G14" s="58">
        <v>70.777292523098382</v>
      </c>
      <c r="H14" s="58">
        <v>74.355803071093376</v>
      </c>
      <c r="I14" s="58">
        <v>73.321006955270462</v>
      </c>
      <c r="J14" s="58">
        <v>73.893670668075032</v>
      </c>
      <c r="K14" s="58">
        <v>72.508906799994151</v>
      </c>
      <c r="L14" s="58">
        <v>73.679173013529038</v>
      </c>
      <c r="M14" s="58">
        <v>73.793147739293929</v>
      </c>
      <c r="N14" s="58">
        <v>75.064668886469775</v>
      </c>
      <c r="O14" s="58">
        <v>75.230224498042858</v>
      </c>
      <c r="P14" s="58">
        <v>74.603629317221589</v>
      </c>
      <c r="Q14" s="58">
        <v>77.428658282034874</v>
      </c>
      <c r="R14" s="58">
        <v>77.02641531691205</v>
      </c>
      <c r="S14" s="6"/>
      <c r="T14" s="15">
        <f t="shared" si="2"/>
        <v>74.06339494968222</v>
      </c>
      <c r="U14" s="15">
        <f t="shared" si="0"/>
        <v>1.7932724984887807</v>
      </c>
      <c r="V14" s="70">
        <f t="shared" si="1"/>
        <v>2.4212669426065446E-2</v>
      </c>
    </row>
    <row r="15" spans="1:22" s="45" customFormat="1" x14ac:dyDescent="0.35">
      <c r="A15" s="8" t="s">
        <v>82</v>
      </c>
      <c r="B15" s="8" t="s">
        <v>86</v>
      </c>
      <c r="C15" s="8">
        <v>2.8026008825257257E-4</v>
      </c>
      <c r="D15" s="23">
        <v>3.931548156040271E-3</v>
      </c>
      <c r="E15" s="23">
        <v>2.843542070463089E-3</v>
      </c>
      <c r="F15" s="23">
        <v>3.0687783720613235E-3</v>
      </c>
      <c r="G15" s="23">
        <v>1.9079219367094009E-3</v>
      </c>
      <c r="H15" s="23">
        <v>2.8984241761244628E-3</v>
      </c>
      <c r="I15" s="23">
        <v>3.0952390204902831E-3</v>
      </c>
      <c r="J15" s="23">
        <v>4.7401447443675589E-3</v>
      </c>
      <c r="K15" s="23">
        <v>4.3927902305748098E-3</v>
      </c>
      <c r="L15" s="23">
        <v>6.6702122168584843E-3</v>
      </c>
      <c r="M15" s="23">
        <v>4.857397987863589E-3</v>
      </c>
      <c r="N15" s="23">
        <v>3.1486128364067003E-3</v>
      </c>
      <c r="O15" s="23">
        <v>5.9726616107707168E-3</v>
      </c>
      <c r="P15" s="23">
        <v>9.1288257129646493E-3</v>
      </c>
      <c r="Q15" s="23">
        <v>5.3284298544746655E-3</v>
      </c>
      <c r="R15" s="23">
        <v>4.3599164444155063E-3</v>
      </c>
      <c r="S15" s="8"/>
      <c r="T15" s="17">
        <f t="shared" si="2"/>
        <v>4.3961106682578709E-3</v>
      </c>
      <c r="U15" s="17">
        <f t="shared" si="0"/>
        <v>1.8384247277681328E-3</v>
      </c>
      <c r="V15" s="70">
        <f t="shared" si="1"/>
        <v>0.41819345928720214</v>
      </c>
    </row>
    <row r="16" spans="1:22" x14ac:dyDescent="0.35">
      <c r="A16" s="14" t="s">
        <v>83</v>
      </c>
      <c r="B16" s="14" t="s">
        <v>86</v>
      </c>
      <c r="C16" s="6">
        <v>8.9999999999999993E-3</v>
      </c>
      <c r="D16" s="3">
        <v>2.063835568109301</v>
      </c>
      <c r="E16" s="3">
        <v>2.0679334133375211</v>
      </c>
      <c r="F16" s="3">
        <v>3.1386586104355834</v>
      </c>
      <c r="G16" s="3">
        <v>1.7869971092989949</v>
      </c>
      <c r="H16" s="3">
        <v>1.9406963615642014</v>
      </c>
      <c r="I16" s="3">
        <v>1.1992979407704381</v>
      </c>
      <c r="J16" s="3">
        <v>1.2167862434639649</v>
      </c>
      <c r="K16" s="3">
        <v>0.6032652557051783</v>
      </c>
      <c r="L16" s="3">
        <v>0.73934086709653313</v>
      </c>
      <c r="M16" s="3">
        <v>0.85729679469930931</v>
      </c>
      <c r="N16" s="3">
        <v>0.59505825015188496</v>
      </c>
      <c r="O16" s="52">
        <v>1.1443864488834912</v>
      </c>
      <c r="P16" s="3">
        <v>1.0044169587481666</v>
      </c>
      <c r="Q16" s="52">
        <v>0.70221627931373098</v>
      </c>
      <c r="R16" s="3">
        <v>1.154853959894494</v>
      </c>
      <c r="S16" s="15"/>
      <c r="T16" s="15">
        <f t="shared" si="2"/>
        <v>1.364891698023124</v>
      </c>
      <c r="U16" s="15">
        <f t="shared" si="0"/>
        <v>0.71550055283538327</v>
      </c>
      <c r="V16" s="70">
        <f t="shared" si="1"/>
        <v>0.52421782173024933</v>
      </c>
    </row>
    <row r="17" spans="1:22" x14ac:dyDescent="0.35">
      <c r="A17" s="14" t="s">
        <v>84</v>
      </c>
      <c r="B17" s="14"/>
      <c r="D17" s="3">
        <f>SUM(D4:D16)</f>
        <v>98.577808502031388</v>
      </c>
      <c r="E17" s="3">
        <f t="shared" ref="E17:R17" si="3">SUM(E4:E16)</f>
        <v>98.358576024009736</v>
      </c>
      <c r="F17" s="3">
        <f t="shared" si="3"/>
        <v>98.780877874932159</v>
      </c>
      <c r="G17" s="3">
        <f t="shared" si="3"/>
        <v>99.311254198313904</v>
      </c>
      <c r="H17" s="3">
        <f t="shared" si="3"/>
        <v>99.634135366674784</v>
      </c>
      <c r="I17" s="3">
        <f t="shared" si="3"/>
        <v>100.33619892962957</v>
      </c>
      <c r="J17" s="3">
        <f t="shared" si="3"/>
        <v>100.5499561825068</v>
      </c>
      <c r="K17" s="3">
        <f t="shared" si="3"/>
        <v>100.40685668406596</v>
      </c>
      <c r="L17" s="3">
        <f t="shared" si="3"/>
        <v>100.37667259144003</v>
      </c>
      <c r="M17" s="3">
        <f t="shared" si="3"/>
        <v>100.2018256208232</v>
      </c>
      <c r="N17" s="3">
        <f t="shared" si="3"/>
        <v>100.81802466580739</v>
      </c>
      <c r="O17" s="3">
        <f t="shared" si="3"/>
        <v>101.06460408322049</v>
      </c>
      <c r="P17" s="3">
        <f t="shared" si="3"/>
        <v>101.96793780023248</v>
      </c>
      <c r="Q17" s="3">
        <f t="shared" si="3"/>
        <v>102.50650751379608</v>
      </c>
      <c r="R17" s="3">
        <f t="shared" si="3"/>
        <v>102.66217338092679</v>
      </c>
      <c r="S17" s="15"/>
      <c r="T17" s="15" t="e">
        <f>SUM(T4:T16)</f>
        <v>#VALUE!</v>
      </c>
      <c r="U17" s="15">
        <f t="shared" si="0"/>
        <v>1.3246041503936115</v>
      </c>
      <c r="V17" s="70"/>
    </row>
    <row r="18" spans="1:22" x14ac:dyDescent="0.35">
      <c r="U18" s="14"/>
      <c r="V18" s="70"/>
    </row>
    <row r="19" spans="1:22" s="41" customFormat="1" x14ac:dyDescent="0.35">
      <c r="A19" s="9" t="s">
        <v>88</v>
      </c>
      <c r="B19" s="9" t="s">
        <v>87</v>
      </c>
      <c r="C19" s="9">
        <v>5.0458838010137868</v>
      </c>
      <c r="D19" s="84">
        <v>6.3574803229805985</v>
      </c>
      <c r="E19" s="84">
        <v>12.911174105900633</v>
      </c>
      <c r="F19" s="84" t="s">
        <v>98</v>
      </c>
      <c r="G19" s="84">
        <v>16.371009714898044</v>
      </c>
      <c r="H19" s="84">
        <v>12.487925775955535</v>
      </c>
      <c r="I19" s="84">
        <v>9.7194022065178167</v>
      </c>
      <c r="J19" s="84">
        <v>10.796388629866463</v>
      </c>
      <c r="K19" s="84">
        <v>12.145686610816139</v>
      </c>
      <c r="L19" s="84">
        <v>7.0482365058205838</v>
      </c>
      <c r="M19" s="84">
        <v>11.902661040519144</v>
      </c>
      <c r="N19" s="84">
        <v>7.643157902626573</v>
      </c>
      <c r="O19" s="84">
        <v>8.8698026021777263</v>
      </c>
      <c r="P19" s="84">
        <v>6.9638794028089235</v>
      </c>
      <c r="Q19" s="84">
        <v>6.4778704600479298</v>
      </c>
      <c r="R19" s="84">
        <v>4.5217563019149303</v>
      </c>
      <c r="S19" s="9"/>
      <c r="T19" s="46" t="e">
        <f t="shared" ref="T19:T28" si="4">($D$3/$T$3)*D19+($E$3/$T$3)*E19+($F$3/$T$3)*F19+($G$3/$T$3)*G19+($H$3/$T$3)*H19+($I$3/$T$3)*I19+($J$3/$T$3)*J19+($K$3/$T$3)*K19+($L$3/$T$3)*L19+($M$3/$T$3)*M19+($N$3/$T$3)*N19+($O$3/$T$3)*O19+($P$3/$T$3)*P19+($Q$3/$T$3)*Q19+($R$3/$T$3)*R19</f>
        <v>#VALUE!</v>
      </c>
      <c r="U19" s="46">
        <f t="shared" si="0"/>
        <v>3.3079131165289213</v>
      </c>
      <c r="V19" s="70"/>
    </row>
    <row r="20" spans="1:22" s="41" customFormat="1" x14ac:dyDescent="0.35">
      <c r="A20" s="6" t="s">
        <v>89</v>
      </c>
      <c r="B20" s="6" t="s">
        <v>87</v>
      </c>
      <c r="C20" s="10">
        <v>1.2150816159144797</v>
      </c>
      <c r="D20" s="84">
        <v>205.49317755485069</v>
      </c>
      <c r="E20" s="84">
        <v>123.3608036045019</v>
      </c>
      <c r="F20" s="85">
        <v>7.4698272107014976</v>
      </c>
      <c r="G20" s="84">
        <v>45.396551681878172</v>
      </c>
      <c r="H20" s="84">
        <v>118.96280782646866</v>
      </c>
      <c r="I20" s="84">
        <v>41.237274789348838</v>
      </c>
      <c r="J20" s="84">
        <v>131.80028928728689</v>
      </c>
      <c r="K20" s="84">
        <v>83.315522131889622</v>
      </c>
      <c r="L20" s="84">
        <v>331.84713352592775</v>
      </c>
      <c r="M20" s="84">
        <v>193.36487282287561</v>
      </c>
      <c r="N20" s="84">
        <v>224.46615114401001</v>
      </c>
      <c r="O20" s="84">
        <v>139.33558127280196</v>
      </c>
      <c r="P20" s="84">
        <v>285.56353605407236</v>
      </c>
      <c r="Q20" s="84">
        <v>185.75689670931948</v>
      </c>
      <c r="R20" s="84">
        <v>260.13288696919477</v>
      </c>
      <c r="S20" s="9"/>
      <c r="T20" s="16">
        <f t="shared" si="4"/>
        <v>155.16082504405904</v>
      </c>
      <c r="U20" s="16">
        <f t="shared" si="0"/>
        <v>94.084256294080262</v>
      </c>
      <c r="V20" s="70"/>
    </row>
    <row r="21" spans="1:22" s="41" customFormat="1" x14ac:dyDescent="0.35">
      <c r="A21" s="9" t="s">
        <v>90</v>
      </c>
      <c r="B21" s="9" t="s">
        <v>87</v>
      </c>
      <c r="C21" s="9">
        <v>11.416409242839883</v>
      </c>
      <c r="D21" s="84">
        <v>214.80677591387723</v>
      </c>
      <c r="E21" s="84">
        <v>219.63434465891382</v>
      </c>
      <c r="F21" s="84">
        <v>230.10350774627111</v>
      </c>
      <c r="G21" s="84">
        <v>178.02359148709664</v>
      </c>
      <c r="H21" s="84">
        <v>187.31937742410167</v>
      </c>
      <c r="I21" s="84">
        <v>171.21700047553657</v>
      </c>
      <c r="J21" s="84">
        <v>166.21582235914258</v>
      </c>
      <c r="K21" s="84">
        <v>142.48576195949934</v>
      </c>
      <c r="L21" s="84">
        <v>145.85461438363706</v>
      </c>
      <c r="M21" s="84">
        <v>165.22069641886071</v>
      </c>
      <c r="N21" s="84">
        <v>151.28518036626576</v>
      </c>
      <c r="O21" s="84">
        <v>158.42969893935975</v>
      </c>
      <c r="P21" s="84">
        <v>138.88195120551654</v>
      </c>
      <c r="Q21" s="84">
        <v>148.66061903972741</v>
      </c>
      <c r="R21" s="84">
        <v>191.58293472727848</v>
      </c>
      <c r="S21" s="9"/>
      <c r="T21" s="16">
        <f t="shared" si="4"/>
        <v>174.40180915775835</v>
      </c>
      <c r="U21" s="16">
        <f t="shared" si="0"/>
        <v>29.231249166064412</v>
      </c>
      <c r="V21" s="70"/>
    </row>
    <row r="22" spans="1:22" s="41" customFormat="1" x14ac:dyDescent="0.35">
      <c r="A22" s="9" t="s">
        <v>91</v>
      </c>
      <c r="B22" s="9" t="s">
        <v>87</v>
      </c>
      <c r="C22" s="9">
        <v>3.5868756134924262</v>
      </c>
      <c r="D22" s="84">
        <v>1343.5470053959655</v>
      </c>
      <c r="E22" s="84">
        <v>706.86354529971936</v>
      </c>
      <c r="F22" s="84">
        <v>777.29327094184077</v>
      </c>
      <c r="G22" s="84">
        <v>425.85288505639579</v>
      </c>
      <c r="H22" s="84">
        <v>408.63416038905604</v>
      </c>
      <c r="I22" s="84">
        <v>557.72004842506465</v>
      </c>
      <c r="J22" s="84">
        <v>806.50920518730459</v>
      </c>
      <c r="K22" s="84">
        <v>321.42922208868515</v>
      </c>
      <c r="L22" s="84">
        <v>716.52559822555077</v>
      </c>
      <c r="M22" s="84">
        <v>631.17132320016822</v>
      </c>
      <c r="N22" s="84">
        <v>1061.4433643134792</v>
      </c>
      <c r="O22" s="84">
        <v>629.02180468845199</v>
      </c>
      <c r="P22" s="84">
        <v>542.85255052617174</v>
      </c>
      <c r="Q22" s="84">
        <v>978.00316655592269</v>
      </c>
      <c r="R22" s="84">
        <v>1015.9591820721295</v>
      </c>
      <c r="S22" s="9"/>
      <c r="T22" s="16">
        <f t="shared" si="4"/>
        <v>720.12048465388443</v>
      </c>
      <c r="U22" s="16">
        <f t="shared" si="0"/>
        <v>278.4793656881215</v>
      </c>
      <c r="V22" s="70"/>
    </row>
    <row r="23" spans="1:22" s="41" customFormat="1" x14ac:dyDescent="0.35">
      <c r="A23" s="9" t="s">
        <v>92</v>
      </c>
      <c r="B23" s="9" t="s">
        <v>87</v>
      </c>
      <c r="C23" s="9">
        <v>32.117096866172552</v>
      </c>
      <c r="D23" s="84">
        <v>48.198673213539976</v>
      </c>
      <c r="E23" s="84">
        <v>42.422345385797222</v>
      </c>
      <c r="F23" s="84">
        <v>38.241368630980325</v>
      </c>
      <c r="G23" s="84">
        <v>94.318649765460421</v>
      </c>
      <c r="H23" s="84">
        <v>93.395692453406113</v>
      </c>
      <c r="I23" s="84">
        <v>72.959149644198959</v>
      </c>
      <c r="J23" s="84">
        <v>50.720334235818683</v>
      </c>
      <c r="K23" s="84">
        <v>66.164378298730938</v>
      </c>
      <c r="L23" s="84">
        <v>101.93625971938376</v>
      </c>
      <c r="M23" s="84">
        <v>111.64620948895002</v>
      </c>
      <c r="N23" s="84">
        <v>79.820692854580358</v>
      </c>
      <c r="O23" s="84">
        <v>76.95346089548282</v>
      </c>
      <c r="P23" s="84">
        <v>84.898986930115697</v>
      </c>
      <c r="Q23" s="84">
        <v>147.99160396661946</v>
      </c>
      <c r="R23" s="84">
        <v>62.449317009266395</v>
      </c>
      <c r="S23" s="9"/>
      <c r="T23" s="16">
        <f t="shared" si="4"/>
        <v>78.591651879818585</v>
      </c>
      <c r="U23" s="16">
        <f t="shared" si="0"/>
        <v>29.331848842524547</v>
      </c>
      <c r="V23" s="70"/>
    </row>
    <row r="24" spans="1:22" s="41" customFormat="1" x14ac:dyDescent="0.35">
      <c r="A24" s="9" t="s">
        <v>93</v>
      </c>
      <c r="B24" s="9" t="s">
        <v>87</v>
      </c>
      <c r="C24" s="9">
        <v>278.87725800669631</v>
      </c>
      <c r="D24" s="84" t="s">
        <v>98</v>
      </c>
      <c r="E24" s="84">
        <v>1355.0938123309718</v>
      </c>
      <c r="F24" s="84">
        <v>572.9088772759643</v>
      </c>
      <c r="G24" s="84">
        <v>2504.6807152052565</v>
      </c>
      <c r="H24" s="84">
        <v>1658.3479286904983</v>
      </c>
      <c r="I24" s="84">
        <v>1683.7906121686028</v>
      </c>
      <c r="J24" s="84">
        <v>1354.6028247721435</v>
      </c>
      <c r="K24" s="84">
        <v>2545.5450464013834</v>
      </c>
      <c r="L24" s="84">
        <v>1804.9345953987777</v>
      </c>
      <c r="M24" s="84">
        <v>1807.6500521310545</v>
      </c>
      <c r="N24" s="84">
        <v>1173.8094394852653</v>
      </c>
      <c r="O24" s="84">
        <v>1243.2832582699564</v>
      </c>
      <c r="P24" s="84">
        <v>1662.8563924126072</v>
      </c>
      <c r="Q24" s="84">
        <v>708.44608780768101</v>
      </c>
      <c r="R24" s="84">
        <v>299.08897031674229</v>
      </c>
      <c r="S24" s="9"/>
      <c r="T24" s="16" t="e">
        <f t="shared" si="4"/>
        <v>#VALUE!</v>
      </c>
      <c r="U24" s="16">
        <f t="shared" si="0"/>
        <v>649.87236164172759</v>
      </c>
      <c r="V24" s="70"/>
    </row>
    <row r="25" spans="1:22" s="41" customFormat="1" x14ac:dyDescent="0.35">
      <c r="A25" s="6" t="s">
        <v>94</v>
      </c>
      <c r="B25" s="6" t="s">
        <v>87</v>
      </c>
      <c r="C25" s="10">
        <v>0.63779916727585895</v>
      </c>
      <c r="D25" s="84">
        <v>12.661664512201025</v>
      </c>
      <c r="E25" s="84">
        <v>19.16775271000218</v>
      </c>
      <c r="F25" s="84">
        <v>9.2173001744555574</v>
      </c>
      <c r="G25" s="84">
        <v>30.784552600986302</v>
      </c>
      <c r="H25" s="84">
        <v>20.274893292656071</v>
      </c>
      <c r="I25" s="84">
        <v>23.062340787431701</v>
      </c>
      <c r="J25" s="84">
        <v>18.934451784641112</v>
      </c>
      <c r="K25" s="84">
        <v>30.693965275871331</v>
      </c>
      <c r="L25" s="84">
        <v>23.205407572651364</v>
      </c>
      <c r="M25" s="84">
        <v>23.177025080794774</v>
      </c>
      <c r="N25" s="84">
        <v>16.692518162391714</v>
      </c>
      <c r="O25" s="84">
        <v>17.050900821105959</v>
      </c>
      <c r="P25" s="84">
        <v>21.543385884311661</v>
      </c>
      <c r="Q25" s="84">
        <v>13.291584588754043</v>
      </c>
      <c r="R25" s="84">
        <v>8.7060857308189608</v>
      </c>
      <c r="S25" s="9"/>
      <c r="T25" s="16">
        <f t="shared" si="4"/>
        <v>19.188588076676986</v>
      </c>
      <c r="U25" s="16">
        <f t="shared" si="0"/>
        <v>6.6447438207931322</v>
      </c>
      <c r="V25" s="70"/>
    </row>
    <row r="26" spans="1:22" s="41" customFormat="1" x14ac:dyDescent="0.35">
      <c r="A26" s="9" t="s">
        <v>95</v>
      </c>
      <c r="B26" s="9" t="s">
        <v>87</v>
      </c>
      <c r="C26" s="9">
        <v>26.781251651108462</v>
      </c>
      <c r="D26" s="84">
        <v>29.640639060259012</v>
      </c>
      <c r="E26" s="84" t="s">
        <v>98</v>
      </c>
      <c r="F26" s="84">
        <v>32.961449993850678</v>
      </c>
      <c r="G26" s="84">
        <v>45.069333221756267</v>
      </c>
      <c r="H26" s="84">
        <v>36.857889726700705</v>
      </c>
      <c r="I26" s="84">
        <v>41.683371718337945</v>
      </c>
      <c r="J26" s="84" t="s">
        <v>98</v>
      </c>
      <c r="K26" s="84">
        <v>33.605486846643309</v>
      </c>
      <c r="L26" s="84">
        <v>42.939693240848563</v>
      </c>
      <c r="M26" s="84">
        <v>61.194409889906304</v>
      </c>
      <c r="N26" s="84">
        <v>51.096859262317409</v>
      </c>
      <c r="O26" s="84">
        <v>35.49706192813148</v>
      </c>
      <c r="P26" s="84">
        <v>38.15371256785695</v>
      </c>
      <c r="Q26" s="84">
        <v>66.576721795955777</v>
      </c>
      <c r="R26" s="84">
        <v>36.100929150324497</v>
      </c>
      <c r="S26" s="9"/>
      <c r="T26" s="16" t="e">
        <f t="shared" si="4"/>
        <v>#VALUE!</v>
      </c>
      <c r="U26" s="16">
        <f t="shared" si="0"/>
        <v>11.130336138853698</v>
      </c>
      <c r="V26" s="70"/>
    </row>
    <row r="27" spans="1:22" s="41" customFormat="1" x14ac:dyDescent="0.35">
      <c r="A27" s="9" t="s">
        <v>96</v>
      </c>
      <c r="B27" s="9" t="s">
        <v>87</v>
      </c>
      <c r="C27" s="9">
        <v>1.6797357596426334</v>
      </c>
      <c r="D27" s="84">
        <v>23.563690676163485</v>
      </c>
      <c r="E27" s="84">
        <v>17.042738156496174</v>
      </c>
      <c r="F27" s="84">
        <v>18.392689455388389</v>
      </c>
      <c r="G27" s="84">
        <v>11.435109164774168</v>
      </c>
      <c r="H27" s="84">
        <v>17.371673453771947</v>
      </c>
      <c r="I27" s="84">
        <v>18.551281061016514</v>
      </c>
      <c r="J27" s="84">
        <v>28.41000544401702</v>
      </c>
      <c r="K27" s="84">
        <v>26.328139982085325</v>
      </c>
      <c r="L27" s="84">
        <v>39.977843634178313</v>
      </c>
      <c r="M27" s="84">
        <v>29.112761470614966</v>
      </c>
      <c r="N27" s="84">
        <v>18.87117644027791</v>
      </c>
      <c r="O27" s="84">
        <v>35.797081740782808</v>
      </c>
      <c r="P27" s="84">
        <v>54.713516609588545</v>
      </c>
      <c r="Q27" s="84">
        <v>31.93588578778424</v>
      </c>
      <c r="R27" s="84">
        <v>26.131111305933391</v>
      </c>
      <c r="S27" s="9"/>
      <c r="T27" s="16">
        <f t="shared" si="4"/>
        <v>26.34804098885613</v>
      </c>
      <c r="U27" s="16">
        <f t="shared" si="0"/>
        <v>11.018578406570732</v>
      </c>
      <c r="V27" s="70"/>
    </row>
    <row r="28" spans="1:22" s="41" customFormat="1" x14ac:dyDescent="0.35">
      <c r="A28" s="9" t="s">
        <v>97</v>
      </c>
      <c r="B28" s="9" t="s">
        <v>87</v>
      </c>
      <c r="C28" s="9">
        <v>5.4769257394596442</v>
      </c>
      <c r="D28" s="84">
        <v>74.106685839134556</v>
      </c>
      <c r="E28" s="84">
        <v>35.761515186248403</v>
      </c>
      <c r="F28" s="84">
        <v>54.275278884717807</v>
      </c>
      <c r="G28" s="84">
        <v>46.765269926863162</v>
      </c>
      <c r="H28" s="84">
        <v>97.277112072534209</v>
      </c>
      <c r="I28" s="84">
        <v>74.608734341179243</v>
      </c>
      <c r="J28" s="84">
        <v>87.623356084364559</v>
      </c>
      <c r="K28" s="84">
        <v>57.028507457219327</v>
      </c>
      <c r="L28" s="84">
        <v>41.651610542830355</v>
      </c>
      <c r="M28" s="84">
        <v>58.018191078259974</v>
      </c>
      <c r="N28" s="84">
        <v>58.311724474978966</v>
      </c>
      <c r="O28" s="84">
        <v>61.673867448814875</v>
      </c>
      <c r="P28" s="84">
        <v>63.331732677735438</v>
      </c>
      <c r="Q28" s="84">
        <v>59.525807114235448</v>
      </c>
      <c r="R28" s="84">
        <v>88.65921654905479</v>
      </c>
      <c r="S28" s="9"/>
      <c r="T28" s="16">
        <f t="shared" si="4"/>
        <v>63.950657003327102</v>
      </c>
      <c r="U28" s="16">
        <f t="shared" si="0"/>
        <v>17.564481177164819</v>
      </c>
      <c r="V28" s="70"/>
    </row>
    <row r="29" spans="1:22" x14ac:dyDescent="0.35">
      <c r="B29" s="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6"/>
    </row>
    <row r="32" spans="1:22" x14ac:dyDescent="0.3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5"/>
      <c r="T32" s="15"/>
    </row>
    <row r="33" spans="4:20" x14ac:dyDescent="0.35"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50"/>
      <c r="T33" s="50"/>
    </row>
    <row r="34" spans="4:20" x14ac:dyDescent="0.35"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50"/>
      <c r="T34" s="50"/>
    </row>
    <row r="35" spans="4:20" x14ac:dyDescent="0.35"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50"/>
      <c r="T35" s="50"/>
    </row>
    <row r="64" spans="1:3" x14ac:dyDescent="0.35">
      <c r="A64" s="47" t="s">
        <v>115</v>
      </c>
      <c r="B64" s="14"/>
      <c r="C64" s="14"/>
    </row>
    <row r="65" spans="1:19" x14ac:dyDescent="0.35">
      <c r="A65" s="48" t="s">
        <v>99</v>
      </c>
      <c r="B65" s="14"/>
      <c r="C65" s="14" t="s">
        <v>81</v>
      </c>
      <c r="D65" s="1">
        <v>25.5</v>
      </c>
      <c r="E65" s="1"/>
      <c r="F65" s="1"/>
      <c r="G65" s="1"/>
      <c r="H65" s="1">
        <v>27.5</v>
      </c>
      <c r="I65" s="1"/>
      <c r="J65" s="1"/>
      <c r="K65" s="1"/>
      <c r="L65" s="1"/>
      <c r="M65" s="1">
        <v>23</v>
      </c>
      <c r="N65" s="1"/>
      <c r="O65" s="1"/>
      <c r="P65" s="1"/>
      <c r="Q65" s="1"/>
      <c r="R65" s="1">
        <v>29.5</v>
      </c>
      <c r="S65" s="14"/>
    </row>
    <row r="66" spans="1:19" x14ac:dyDescent="0.35">
      <c r="A66" s="48" t="s">
        <v>101</v>
      </c>
      <c r="B66" s="14"/>
      <c r="C66" s="14" t="s">
        <v>112</v>
      </c>
      <c r="D66" s="1">
        <v>21</v>
      </c>
      <c r="E66" s="1"/>
      <c r="F66" s="1"/>
      <c r="G66" s="1"/>
      <c r="H66" s="1">
        <v>20.5</v>
      </c>
      <c r="I66" s="1"/>
      <c r="J66" s="1"/>
      <c r="K66" s="1"/>
      <c r="L66" s="1"/>
      <c r="M66" s="1">
        <v>9.5</v>
      </c>
      <c r="N66" s="1"/>
      <c r="O66" s="1"/>
      <c r="P66" s="1"/>
      <c r="Q66" s="1"/>
      <c r="R66" s="1">
        <v>16</v>
      </c>
      <c r="S66" s="14"/>
    </row>
    <row r="67" spans="1:19" x14ac:dyDescent="0.35">
      <c r="A67" s="48" t="s">
        <v>105</v>
      </c>
      <c r="B67" s="14"/>
      <c r="C67" s="1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4"/>
    </row>
    <row r="68" spans="1:19" x14ac:dyDescent="0.35">
      <c r="A68" s="49" t="s">
        <v>106</v>
      </c>
      <c r="B68" s="14"/>
      <c r="C68" s="14" t="s">
        <v>113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4"/>
    </row>
    <row r="69" spans="1:19" x14ac:dyDescent="0.35">
      <c r="A69" s="49" t="s">
        <v>100</v>
      </c>
      <c r="B69" s="14"/>
      <c r="C69" s="14" t="s">
        <v>125</v>
      </c>
      <c r="D69" s="1">
        <v>49</v>
      </c>
      <c r="E69" s="1"/>
      <c r="F69" s="1"/>
      <c r="G69" s="1"/>
      <c r="H69" s="1">
        <v>19</v>
      </c>
      <c r="I69" s="1"/>
      <c r="J69" s="1"/>
      <c r="K69" s="1"/>
      <c r="L69" s="1"/>
      <c r="M69" s="1">
        <v>37.5</v>
      </c>
      <c r="N69" s="1"/>
      <c r="O69" s="1"/>
      <c r="P69" s="1"/>
      <c r="Q69" s="1"/>
      <c r="R69" s="1">
        <v>50</v>
      </c>
      <c r="S69" s="14"/>
    </row>
    <row r="70" spans="1:19" x14ac:dyDescent="0.35">
      <c r="A70" s="49" t="s">
        <v>177</v>
      </c>
      <c r="B70" s="14"/>
      <c r="C70" s="14" t="s">
        <v>178</v>
      </c>
      <c r="D70" s="1">
        <v>4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>
        <v>4</v>
      </c>
      <c r="S70" s="14"/>
    </row>
    <row r="71" spans="1:19" x14ac:dyDescent="0.35">
      <c r="A71" s="49" t="s">
        <v>107</v>
      </c>
      <c r="B71" s="14"/>
      <c r="C71" s="14" t="s">
        <v>114</v>
      </c>
      <c r="D71" s="1"/>
      <c r="E71" s="1"/>
      <c r="F71" s="1"/>
      <c r="G71" s="1"/>
      <c r="H71" s="1">
        <v>32</v>
      </c>
      <c r="I71" s="1"/>
      <c r="J71" s="1"/>
      <c r="K71" s="1"/>
      <c r="L71" s="1"/>
      <c r="M71" s="1">
        <v>28.5</v>
      </c>
      <c r="N71" s="1"/>
      <c r="O71" s="1"/>
      <c r="P71" s="1"/>
      <c r="Q71" s="1"/>
      <c r="R71" s="1"/>
      <c r="S71" s="14"/>
    </row>
    <row r="72" spans="1:19" x14ac:dyDescent="0.35">
      <c r="A72" s="48" t="s">
        <v>108</v>
      </c>
      <c r="B72" s="14"/>
      <c r="C72" s="1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4"/>
    </row>
    <row r="73" spans="1:19" x14ac:dyDescent="0.35">
      <c r="A73" s="49" t="s">
        <v>109</v>
      </c>
      <c r="B73" s="14"/>
      <c r="C73" s="14" t="s">
        <v>117</v>
      </c>
      <c r="D73" s="1"/>
      <c r="E73" s="1"/>
      <c r="F73" s="1"/>
      <c r="G73" s="1"/>
      <c r="H73" s="1">
        <v>0.5</v>
      </c>
      <c r="I73" s="1"/>
      <c r="J73" s="1"/>
      <c r="K73" s="1"/>
      <c r="L73" s="1"/>
      <c r="M73" s="1">
        <v>1</v>
      </c>
      <c r="N73" s="1"/>
      <c r="O73" s="1"/>
      <c r="P73" s="1"/>
      <c r="Q73" s="1"/>
      <c r="R73" s="1"/>
      <c r="S73" s="14"/>
    </row>
    <row r="74" spans="1:19" x14ac:dyDescent="0.35">
      <c r="A74" s="49" t="s">
        <v>110</v>
      </c>
      <c r="B74" s="14"/>
      <c r="C74" s="14" t="s">
        <v>116</v>
      </c>
      <c r="D74" s="1">
        <v>0.5</v>
      </c>
      <c r="E74" s="1"/>
      <c r="F74" s="1"/>
      <c r="G74" s="1"/>
      <c r="H74" s="1">
        <v>0.5</v>
      </c>
      <c r="I74" s="1"/>
      <c r="J74" s="1"/>
      <c r="K74" s="1"/>
      <c r="L74" s="1"/>
      <c r="M74" s="1">
        <v>0.5</v>
      </c>
      <c r="N74" s="1"/>
      <c r="O74" s="1"/>
      <c r="P74" s="1"/>
      <c r="Q74" s="1"/>
      <c r="R74" s="1">
        <v>0.5</v>
      </c>
      <c r="S74" s="14"/>
    </row>
    <row r="75" spans="1:19" x14ac:dyDescent="0.35">
      <c r="A75" s="48" t="s">
        <v>111</v>
      </c>
      <c r="B75" s="14"/>
      <c r="C75" s="1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4"/>
    </row>
    <row r="76" spans="1:19" x14ac:dyDescent="0.35">
      <c r="A76" s="49" t="s">
        <v>118</v>
      </c>
      <c r="B76" s="14"/>
      <c r="C76" s="14" t="s">
        <v>119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4"/>
    </row>
    <row r="77" spans="1:19" x14ac:dyDescent="0.35">
      <c r="A77" s="49" t="s">
        <v>123</v>
      </c>
      <c r="B77" s="14"/>
      <c r="C77" s="14" t="s">
        <v>124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4"/>
    </row>
    <row r="78" spans="1:19" x14ac:dyDescent="0.35">
      <c r="A78" s="14"/>
      <c r="B78" s="14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4"/>
    </row>
    <row r="79" spans="1:19" x14ac:dyDescent="0.35">
      <c r="A79" s="14"/>
      <c r="B79" s="14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4"/>
    </row>
    <row r="80" spans="1:19" x14ac:dyDescent="0.35">
      <c r="A80" s="14"/>
      <c r="B80" s="14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4"/>
    </row>
    <row r="81" spans="1:19" x14ac:dyDescent="0.35">
      <c r="A81" s="47" t="s">
        <v>120</v>
      </c>
      <c r="B81" s="14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4"/>
    </row>
    <row r="82" spans="1:19" x14ac:dyDescent="0.35">
      <c r="A82" s="48" t="s">
        <v>99</v>
      </c>
      <c r="B82" s="14"/>
      <c r="C82" s="14" t="s">
        <v>81</v>
      </c>
      <c r="D82" s="18" t="e">
        <f>D109/#REF!</f>
        <v>#REF!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4"/>
    </row>
    <row r="83" spans="1:19" x14ac:dyDescent="0.35">
      <c r="A83" s="48" t="s">
        <v>101</v>
      </c>
      <c r="B83" s="14"/>
      <c r="C83" s="14" t="s">
        <v>112</v>
      </c>
      <c r="D83" s="3" t="e">
        <f>D16/#REF!</f>
        <v>#REF!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4"/>
    </row>
    <row r="84" spans="1:19" x14ac:dyDescent="0.35">
      <c r="A84" s="48" t="s">
        <v>128</v>
      </c>
      <c r="B84" s="14"/>
      <c r="C84" s="14" t="s">
        <v>127</v>
      </c>
      <c r="D84" s="3" t="e">
        <f>D12/#REF!</f>
        <v>#REF!</v>
      </c>
      <c r="E84" s="1" t="s">
        <v>183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4"/>
    </row>
    <row r="85" spans="1:19" x14ac:dyDescent="0.35">
      <c r="A85" s="48" t="s">
        <v>105</v>
      </c>
      <c r="B85" s="14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4"/>
    </row>
    <row r="86" spans="1:19" ht="16.5" x14ac:dyDescent="0.45">
      <c r="A86" s="49" t="s">
        <v>106</v>
      </c>
      <c r="B86" s="14"/>
      <c r="C86" s="14" t="s">
        <v>121</v>
      </c>
      <c r="D86" s="3">
        <v>2.9577929317532905</v>
      </c>
      <c r="E86" s="1" t="s">
        <v>180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4"/>
    </row>
    <row r="87" spans="1:19" ht="16.5" x14ac:dyDescent="0.45">
      <c r="A87" s="49" t="s">
        <v>100</v>
      </c>
      <c r="B87" s="14"/>
      <c r="C87" s="14" t="s">
        <v>126</v>
      </c>
      <c r="D87" s="1">
        <v>0</v>
      </c>
      <c r="E87" s="1" t="s">
        <v>181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4"/>
    </row>
    <row r="88" spans="1:19" ht="16.5" x14ac:dyDescent="0.45">
      <c r="A88" s="49" t="s">
        <v>177</v>
      </c>
      <c r="B88" s="14"/>
      <c r="C88" s="14" t="s">
        <v>179</v>
      </c>
      <c r="D88" s="1"/>
      <c r="E88" s="1" t="s">
        <v>182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4"/>
    </row>
    <row r="89" spans="1:19" x14ac:dyDescent="0.35">
      <c r="A89" s="49" t="s">
        <v>107</v>
      </c>
      <c r="B89" s="14"/>
      <c r="C89" s="14" t="s">
        <v>114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4"/>
    </row>
    <row r="90" spans="1:19" x14ac:dyDescent="0.35">
      <c r="A90" s="48" t="s">
        <v>108</v>
      </c>
      <c r="B90" s="14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4"/>
    </row>
    <row r="91" spans="1:19" x14ac:dyDescent="0.35">
      <c r="A91" s="49" t="s">
        <v>109</v>
      </c>
      <c r="B91" s="14"/>
      <c r="C91" s="14" t="s">
        <v>117</v>
      </c>
      <c r="D91" s="3" t="e">
        <f>(D7/1.1113)/#REF!</f>
        <v>#REF!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4"/>
    </row>
    <row r="92" spans="1:19" x14ac:dyDescent="0.35">
      <c r="A92" s="49" t="s">
        <v>184</v>
      </c>
      <c r="B92" s="14"/>
      <c r="C92" s="14" t="s">
        <v>185</v>
      </c>
      <c r="D92" s="3" t="e">
        <f>D9/#REF!</f>
        <v>#REF!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4"/>
    </row>
    <row r="93" spans="1:19" x14ac:dyDescent="0.35">
      <c r="A93" s="49" t="s">
        <v>110</v>
      </c>
      <c r="B93" s="14"/>
      <c r="C93" s="14" t="s">
        <v>116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4"/>
    </row>
    <row r="94" spans="1:19" x14ac:dyDescent="0.35">
      <c r="A94" s="48" t="s">
        <v>111</v>
      </c>
      <c r="B94" s="14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4"/>
    </row>
    <row r="95" spans="1:19" x14ac:dyDescent="0.35">
      <c r="A95" s="49" t="s">
        <v>118</v>
      </c>
      <c r="B95" s="14"/>
      <c r="C95" s="14" t="s">
        <v>119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4"/>
    </row>
    <row r="96" spans="1:19" x14ac:dyDescent="0.35">
      <c r="A96" s="49" t="s">
        <v>123</v>
      </c>
      <c r="B96" s="14"/>
      <c r="C96" s="14" t="s">
        <v>124</v>
      </c>
      <c r="D96" s="3" t="e">
        <f>D10/#REF!</f>
        <v>#REF!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4"/>
    </row>
    <row r="97" spans="1:19" x14ac:dyDescent="0.35">
      <c r="A97" s="48"/>
      <c r="B97" s="14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4"/>
    </row>
    <row r="98" spans="1:19" x14ac:dyDescent="0.35">
      <c r="A98" s="14"/>
      <c r="B98" s="14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4"/>
    </row>
    <row r="99" spans="1:19" x14ac:dyDescent="0.35">
      <c r="A99" s="14" t="s">
        <v>15</v>
      </c>
      <c r="B99" s="14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4"/>
    </row>
    <row r="100" spans="1:19" x14ac:dyDescent="0.35">
      <c r="A100" s="6" t="s">
        <v>122</v>
      </c>
      <c r="B100" s="14"/>
      <c r="C100" s="14"/>
      <c r="D100" s="18" t="e">
        <f>D5-(D83*#REF!)-(D86*#REF!)-(D87*#REF!)-(D88*#REF!)-(D89*#REF!)-(D91*#REF!)-(D93*#REF!)-(D95*#REF!)-(D96-#REF!)</f>
        <v>#REF!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4"/>
    </row>
    <row r="101" spans="1:19" x14ac:dyDescent="0.35">
      <c r="A101" s="6" t="s">
        <v>73</v>
      </c>
      <c r="B101" s="14"/>
      <c r="C101" s="14"/>
      <c r="D101" s="3" t="e">
        <f>D6-(D84*#REF!)-(D86*#REF!)-(D87*#REF!)</f>
        <v>#REF!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4"/>
    </row>
    <row r="102" spans="1:19" x14ac:dyDescent="0.35">
      <c r="A102" s="6" t="s">
        <v>74</v>
      </c>
      <c r="B102" s="14"/>
      <c r="C102" s="14"/>
      <c r="D102" s="1" t="e">
        <f>(D7/1.1113)-(D91*#REF!)</f>
        <v>#REF!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4"/>
    </row>
    <row r="103" spans="1:19" x14ac:dyDescent="0.35">
      <c r="A103" s="6" t="s">
        <v>75</v>
      </c>
      <c r="B103" s="14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4"/>
    </row>
    <row r="104" spans="1:19" x14ac:dyDescent="0.35">
      <c r="A104" s="6" t="s">
        <v>76</v>
      </c>
      <c r="B104" s="14"/>
      <c r="C104" s="14"/>
      <c r="D104" s="1" t="e">
        <f>D9-(D92*#REF!)</f>
        <v>#REF!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4"/>
    </row>
    <row r="105" spans="1:19" x14ac:dyDescent="0.35">
      <c r="A105" s="6" t="s">
        <v>77</v>
      </c>
      <c r="B105" s="14"/>
      <c r="C105" s="14"/>
      <c r="D105" s="1" t="e">
        <f>D10-(D96*#REF!)</f>
        <v>#REF!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4"/>
    </row>
    <row r="106" spans="1:19" x14ac:dyDescent="0.35">
      <c r="A106" s="6" t="s">
        <v>78</v>
      </c>
      <c r="B106" s="14"/>
      <c r="C106" s="14"/>
      <c r="D106" s="1" t="e">
        <f>D11-(D86*#REF!)-(D87*#REF!)-(D88*#REF!)</f>
        <v>#REF!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4"/>
    </row>
    <row r="107" spans="1:19" x14ac:dyDescent="0.35">
      <c r="A107" s="6" t="s">
        <v>79</v>
      </c>
      <c r="B107" s="14"/>
      <c r="C107" s="14"/>
      <c r="D107" s="1" t="e">
        <f>D12-(D84*#REF!)</f>
        <v>#REF!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4"/>
    </row>
    <row r="108" spans="1:19" x14ac:dyDescent="0.35">
      <c r="A108" s="6" t="s">
        <v>80</v>
      </c>
      <c r="B108" s="14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4"/>
    </row>
    <row r="109" spans="1:19" x14ac:dyDescent="0.35">
      <c r="A109" s="6" t="s">
        <v>81</v>
      </c>
      <c r="B109" s="14"/>
      <c r="C109" s="14"/>
      <c r="D109" s="18" t="e">
        <f>D14-(D83*#REF!)-(D86*#REF!)-(D87*#REF!)-(D88*#REF!)-(D89*#REF!)-(D91*#REF!)-(D93*#REF!)-(D95*#REF!)-(D96*#REF!)</f>
        <v>#REF!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4"/>
    </row>
    <row r="110" spans="1:19" x14ac:dyDescent="0.35">
      <c r="A110" s="6" t="s">
        <v>82</v>
      </c>
      <c r="B110" s="14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4"/>
    </row>
    <row r="111" spans="1:19" x14ac:dyDescent="0.35">
      <c r="A111" s="14" t="s">
        <v>83</v>
      </c>
      <c r="B111" s="14"/>
      <c r="C111" s="14"/>
      <c r="D111" s="1" t="e">
        <f>D16-(D83*#REF!)</f>
        <v>#REF!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4"/>
    </row>
    <row r="112" spans="1:19" x14ac:dyDescent="0.35">
      <c r="A112" s="14" t="s">
        <v>84</v>
      </c>
      <c r="B112" s="14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4"/>
    </row>
  </sheetData>
  <mergeCells count="1">
    <mergeCell ref="T1:V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G28"/>
    </sheetView>
  </sheetViews>
  <sheetFormatPr baseColWidth="10" defaultRowHeight="14.5" x14ac:dyDescent="0.35"/>
  <cols>
    <col min="1" max="16384" width="10.90625" style="6"/>
  </cols>
  <sheetData>
    <row r="1" spans="1:11" s="58" customFormat="1" ht="29" x14ac:dyDescent="0.35">
      <c r="C1" s="58" t="s">
        <v>85</v>
      </c>
      <c r="D1" s="82" t="s">
        <v>186</v>
      </c>
      <c r="E1" s="82" t="s">
        <v>187</v>
      </c>
      <c r="F1" s="82" t="s">
        <v>188</v>
      </c>
      <c r="G1" s="82" t="s">
        <v>189</v>
      </c>
      <c r="I1" s="58" t="s">
        <v>244</v>
      </c>
    </row>
    <row r="2" spans="1:11" ht="29" x14ac:dyDescent="0.35">
      <c r="I2" s="58" t="s">
        <v>263</v>
      </c>
      <c r="J2" s="32" t="s">
        <v>261</v>
      </c>
      <c r="K2" s="32" t="s">
        <v>262</v>
      </c>
    </row>
    <row r="3" spans="1:11" x14ac:dyDescent="0.35">
      <c r="A3" s="6" t="s">
        <v>129</v>
      </c>
      <c r="B3" s="6" t="s">
        <v>104</v>
      </c>
      <c r="D3" s="28">
        <v>722.95</v>
      </c>
      <c r="E3" s="28">
        <v>893.6</v>
      </c>
      <c r="F3" s="28">
        <v>782.65</v>
      </c>
      <c r="G3" s="28">
        <v>824.2</v>
      </c>
      <c r="J3" s="32"/>
      <c r="K3" s="32"/>
    </row>
    <row r="4" spans="1:11" x14ac:dyDescent="0.35">
      <c r="A4" s="6" t="s">
        <v>15</v>
      </c>
      <c r="B4" s="6" t="s">
        <v>86</v>
      </c>
      <c r="D4" s="6">
        <v>0.29259820296344685</v>
      </c>
      <c r="E4" s="6">
        <v>0.40933299016015212</v>
      </c>
      <c r="F4" s="6">
        <v>0.33703039337054008</v>
      </c>
      <c r="G4" s="59">
        <v>0.54333226896970643</v>
      </c>
      <c r="H4" s="3"/>
      <c r="I4" s="3">
        <f t="shared" ref="I4:I17" si="0">(D4/7)+(E4*2/7)+(F4*2/7)+(G4*2/7)</f>
        <v>0.41028421542346344</v>
      </c>
      <c r="J4" s="3">
        <f>_xlfn.STDEV.S(D4:G4)</f>
        <v>0.10962539929307727</v>
      </c>
      <c r="K4" s="79">
        <f>J4/I4</f>
        <v>0.26719380169166507</v>
      </c>
    </row>
    <row r="5" spans="1:11" x14ac:dyDescent="0.35">
      <c r="A5" s="6" t="s">
        <v>122</v>
      </c>
      <c r="B5" s="6" t="s">
        <v>86</v>
      </c>
      <c r="C5" s="6">
        <v>1.8508905410418556E-2</v>
      </c>
      <c r="D5" s="6">
        <v>16.130083820500875</v>
      </c>
      <c r="E5" s="6">
        <v>15.972348936798481</v>
      </c>
      <c r="F5" s="6">
        <v>16.703698134935351</v>
      </c>
      <c r="G5" s="6">
        <v>15.461774325564626</v>
      </c>
      <c r="H5" s="3"/>
      <c r="I5" s="3">
        <f t="shared" si="0"/>
        <v>16.057960945013971</v>
      </c>
      <c r="J5" s="3">
        <f t="shared" ref="J5:J28" si="1">_xlfn.STDEV.S(D5:G5)</f>
        <v>0.51141014914781013</v>
      </c>
      <c r="K5" s="79">
        <f t="shared" ref="K5:K16" si="2">J5/I5</f>
        <v>3.1847763915916365E-2</v>
      </c>
    </row>
    <row r="6" spans="1:11" x14ac:dyDescent="0.35">
      <c r="A6" s="6" t="s">
        <v>73</v>
      </c>
      <c r="B6" s="6" t="s">
        <v>86</v>
      </c>
      <c r="C6" s="7">
        <v>2.0642165091527302E-3</v>
      </c>
      <c r="D6" s="7">
        <v>0.34075626366272666</v>
      </c>
      <c r="E6" s="7">
        <v>0.28550195020642416</v>
      </c>
      <c r="F6" s="7">
        <v>0.35253589080544068</v>
      </c>
      <c r="G6" s="7">
        <v>0.30491798601140785</v>
      </c>
      <c r="H6" s="3"/>
      <c r="I6" s="3">
        <f t="shared" si="0"/>
        <v>0.31809541681561032</v>
      </c>
      <c r="J6" s="3">
        <f t="shared" si="1"/>
        <v>3.1110257434577442E-2</v>
      </c>
      <c r="K6" s="79">
        <f t="shared" si="2"/>
        <v>9.780165255449455E-2</v>
      </c>
    </row>
    <row r="7" spans="1:11" x14ac:dyDescent="0.35">
      <c r="A7" s="6" t="s">
        <v>74</v>
      </c>
      <c r="B7" s="6" t="s">
        <v>86</v>
      </c>
      <c r="C7" s="7">
        <v>4.1299076319663338E-3</v>
      </c>
      <c r="D7" s="7">
        <v>0.67639948098686087</v>
      </c>
      <c r="E7" s="7">
        <v>0.52713304564578911</v>
      </c>
      <c r="F7" s="7">
        <v>0.52438151100693675</v>
      </c>
      <c r="G7" s="7">
        <v>0.46452768301699249</v>
      </c>
      <c r="H7" s="3"/>
      <c r="I7" s="3">
        <f t="shared" si="0"/>
        <v>0.5297834229037568</v>
      </c>
      <c r="J7" s="3">
        <f t="shared" si="1"/>
        <v>9.0272307395011436E-2</v>
      </c>
      <c r="K7" s="79">
        <f t="shared" si="2"/>
        <v>0.17039473772174024</v>
      </c>
    </row>
    <row r="8" spans="1:11" x14ac:dyDescent="0.35">
      <c r="A8" s="6" t="s">
        <v>75</v>
      </c>
      <c r="B8" s="6" t="s">
        <v>86</v>
      </c>
      <c r="C8" s="6">
        <v>2.0045752115074082E-2</v>
      </c>
      <c r="D8" s="6">
        <v>1.3126429576768639</v>
      </c>
      <c r="E8" s="6">
        <v>4.7807360935282617</v>
      </c>
      <c r="F8" s="6">
        <v>0.91911965770980464</v>
      </c>
      <c r="G8" s="6">
        <v>3.1099309279951202</v>
      </c>
      <c r="H8" s="3"/>
      <c r="I8" s="3">
        <f t="shared" si="0"/>
        <v>2.7046023308776048</v>
      </c>
      <c r="J8" s="3">
        <f t="shared" si="1"/>
        <v>1.7775474690185689</v>
      </c>
      <c r="K8" s="79">
        <f t="shared" si="2"/>
        <v>0.65723062082911843</v>
      </c>
    </row>
    <row r="9" spans="1:11" x14ac:dyDescent="0.35">
      <c r="A9" s="6" t="s">
        <v>83</v>
      </c>
      <c r="B9" s="6" t="s">
        <v>86</v>
      </c>
      <c r="C9" s="7">
        <v>2.1600458966138125E-3</v>
      </c>
      <c r="D9" s="7">
        <v>2.1466295247593599</v>
      </c>
      <c r="E9" s="7">
        <v>0.75076748840487606</v>
      </c>
      <c r="F9" s="7">
        <v>1.2700818611696605</v>
      </c>
      <c r="G9" s="7">
        <v>0.32093375745925018</v>
      </c>
      <c r="H9" s="3"/>
      <c r="I9" s="3">
        <f t="shared" si="0"/>
        <v>0.9757422484038476</v>
      </c>
      <c r="J9" s="3">
        <f>_xlfn.STDEV.S(D9:G9)</f>
        <v>0.78556021637499618</v>
      </c>
      <c r="K9" s="79">
        <f>J9/I9</f>
        <v>0.80508988686309557</v>
      </c>
    </row>
    <row r="10" spans="1:11" x14ac:dyDescent="0.35">
      <c r="A10" s="6" t="s">
        <v>76</v>
      </c>
      <c r="B10" s="6" t="s">
        <v>86</v>
      </c>
      <c r="C10" s="7">
        <v>8.0424597329424943E-4</v>
      </c>
      <c r="D10" s="7">
        <v>2.9927371078837368E-2</v>
      </c>
      <c r="E10" s="7">
        <v>1.9330342211337722E-2</v>
      </c>
      <c r="F10" s="7">
        <v>2.3306294806014396E-2</v>
      </c>
      <c r="G10" s="7">
        <v>2.085846728241612E-2</v>
      </c>
      <c r="H10" s="3"/>
      <c r="I10" s="3">
        <f t="shared" si="0"/>
        <v>2.2416797096910551E-2</v>
      </c>
      <c r="J10" s="3">
        <f t="shared" si="1"/>
        <v>4.6772134933736964E-3</v>
      </c>
      <c r="K10" s="79">
        <f t="shared" si="2"/>
        <v>0.20864771506623053</v>
      </c>
    </row>
    <row r="11" spans="1:11" x14ac:dyDescent="0.35">
      <c r="A11" s="6" t="s">
        <v>77</v>
      </c>
      <c r="B11" s="6" t="s">
        <v>86</v>
      </c>
      <c r="C11" s="8">
        <v>2.7159838511371317E-4</v>
      </c>
      <c r="D11" s="8">
        <v>4.78551226476088E-2</v>
      </c>
      <c r="E11" s="8">
        <v>4.9773701757571683E-2</v>
      </c>
      <c r="F11" s="8">
        <v>5.6191017200667402E-2</v>
      </c>
      <c r="G11" s="8">
        <v>1.9104438161924392E-2</v>
      </c>
      <c r="H11" s="3"/>
      <c r="I11" s="3">
        <f t="shared" si="0"/>
        <v>4.2570490983990822E-2</v>
      </c>
      <c r="J11" s="3">
        <f t="shared" si="1"/>
        <v>1.6474652130846073E-2</v>
      </c>
      <c r="K11" s="79">
        <f t="shared" si="2"/>
        <v>0.38699699604220156</v>
      </c>
    </row>
    <row r="12" spans="1:11" x14ac:dyDescent="0.35">
      <c r="A12" s="6" t="s">
        <v>78</v>
      </c>
      <c r="B12" s="6" t="s">
        <v>86</v>
      </c>
      <c r="C12" s="6">
        <v>0.11794751037584907</v>
      </c>
      <c r="D12" s="6">
        <v>3.9528119800388919</v>
      </c>
      <c r="E12" s="6">
        <v>3.9515422644801075</v>
      </c>
      <c r="F12" s="6">
        <v>5.9134512929931331</v>
      </c>
      <c r="G12" s="6">
        <v>5.5713626512623433</v>
      </c>
      <c r="H12" s="3"/>
      <c r="I12" s="3">
        <f t="shared" si="0"/>
        <v>4.9750749139300083</v>
      </c>
      <c r="J12" s="3">
        <f t="shared" si="1"/>
        <v>1.0429822690804553</v>
      </c>
      <c r="K12" s="79">
        <f t="shared" si="2"/>
        <v>0.20964152040407416</v>
      </c>
    </row>
    <row r="13" spans="1:11" x14ac:dyDescent="0.35">
      <c r="A13" s="6" t="s">
        <v>79</v>
      </c>
      <c r="B13" s="6" t="s">
        <v>86</v>
      </c>
      <c r="C13" s="6">
        <v>1.4682078394486991E-2</v>
      </c>
      <c r="D13" s="6">
        <v>9.4043947061297165E-2</v>
      </c>
      <c r="E13" s="6">
        <v>0.16258399344174107</v>
      </c>
      <c r="F13" s="6">
        <v>0.10309078580865491</v>
      </c>
      <c r="G13" s="6">
        <v>0.10847976719364427</v>
      </c>
      <c r="H13" s="3"/>
      <c r="I13" s="3">
        <f t="shared" si="0"/>
        <v>0.1203361485641968</v>
      </c>
      <c r="J13" s="3">
        <f t="shared" si="1"/>
        <v>3.0935047983360955E-2</v>
      </c>
      <c r="K13" s="79">
        <f t="shared" si="2"/>
        <v>0.2570719468128711</v>
      </c>
    </row>
    <row r="14" spans="1:11" x14ac:dyDescent="0.35">
      <c r="A14" s="6" t="s">
        <v>80</v>
      </c>
      <c r="B14" s="6" t="s">
        <v>86</v>
      </c>
      <c r="C14" s="6">
        <v>3.0188634441295541E-2</v>
      </c>
      <c r="D14" s="6">
        <v>5.4286372888635498E-2</v>
      </c>
      <c r="E14" s="6">
        <v>0.17274303958989676</v>
      </c>
      <c r="F14" s="6">
        <v>4.1904087707456697E-2</v>
      </c>
      <c r="G14" s="6">
        <v>0.10222806434739282</v>
      </c>
      <c r="H14" s="3"/>
      <c r="I14" s="3">
        <f t="shared" si="0"/>
        <v>9.8290965168304004E-2</v>
      </c>
      <c r="J14" s="3">
        <f t="shared" si="1"/>
        <v>5.9311243926292737E-2</v>
      </c>
      <c r="K14" s="79">
        <f t="shared" si="2"/>
        <v>0.60342518587271843</v>
      </c>
    </row>
    <row r="15" spans="1:11" x14ac:dyDescent="0.35">
      <c r="A15" s="6" t="s">
        <v>81</v>
      </c>
      <c r="B15" s="6" t="s">
        <v>86</v>
      </c>
      <c r="C15" s="6">
        <v>1.9120306058290924E-2</v>
      </c>
      <c r="D15" s="6">
        <v>75.314995193849342</v>
      </c>
      <c r="E15" s="6">
        <v>73.78532892622809</v>
      </c>
      <c r="F15" s="6">
        <v>75.069350437981768</v>
      </c>
      <c r="G15" s="6">
        <v>75.216314970759854</v>
      </c>
      <c r="H15" s="3"/>
      <c r="I15" s="3">
        <f t="shared" si="0"/>
        <v>74.779569123398389</v>
      </c>
      <c r="J15" s="3">
        <f t="shared" si="1"/>
        <v>0.7146088031805764</v>
      </c>
      <c r="K15" s="79">
        <f t="shared" si="2"/>
        <v>9.556203807504644E-3</v>
      </c>
    </row>
    <row r="16" spans="1:11" x14ac:dyDescent="0.35">
      <c r="A16" s="6" t="s">
        <v>82</v>
      </c>
      <c r="B16" s="6" t="s">
        <v>86</v>
      </c>
      <c r="C16" s="7">
        <v>6.5335367696799324E-4</v>
      </c>
      <c r="D16" s="7">
        <v>4.9633605460074736E-3</v>
      </c>
      <c r="E16" s="7">
        <v>4.4272430527417294E-3</v>
      </c>
      <c r="F16" s="7">
        <v>5.5197875398461469E-3</v>
      </c>
      <c r="G16" s="7">
        <v>3.2924549180922535E-3</v>
      </c>
      <c r="H16" s="3"/>
      <c r="I16" s="3">
        <f t="shared" si="0"/>
        <v>4.4917616524811051E-3</v>
      </c>
      <c r="J16" s="3">
        <f t="shared" si="1"/>
        <v>9.500599436451895E-4</v>
      </c>
      <c r="K16" s="79">
        <f t="shared" si="2"/>
        <v>0.21151165559294688</v>
      </c>
    </row>
    <row r="17" spans="1:11" x14ac:dyDescent="0.35">
      <c r="A17" s="6" t="s">
        <v>84</v>
      </c>
      <c r="D17" s="6">
        <f>SUM(D4:D16)</f>
        <v>100.39799359866076</v>
      </c>
      <c r="E17" s="6">
        <f>SUM(E4:E16)</f>
        <v>100.87155001550548</v>
      </c>
      <c r="F17" s="6">
        <f>SUM(F4:F16)</f>
        <v>101.31966115303527</v>
      </c>
      <c r="G17" s="6">
        <f>SUM(G4:G16)</f>
        <v>101.24705776294277</v>
      </c>
      <c r="I17" s="3">
        <f t="shared" si="0"/>
        <v>101.03921878023255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1.0560693774099561</v>
      </c>
      <c r="D19" s="9">
        <v>4.3691298469439346</v>
      </c>
      <c r="E19" s="9">
        <v>6.9846023274795659</v>
      </c>
      <c r="F19" s="9">
        <v>3.2413044362589161</v>
      </c>
      <c r="G19" s="9">
        <v>7.2932934886729424</v>
      </c>
      <c r="H19" s="3"/>
      <c r="I19" s="3">
        <f t="shared" ref="I19:I28" si="3">(D19/7)+(E19*2/7)+(F19*2/7)+(G19*2/7)</f>
        <v>5.6296471931095411</v>
      </c>
      <c r="J19" s="3">
        <f t="shared" si="1"/>
        <v>1.9830448825256688</v>
      </c>
      <c r="K19" s="79"/>
    </row>
    <row r="20" spans="1:11" x14ac:dyDescent="0.35">
      <c r="A20" s="6" t="s">
        <v>89</v>
      </c>
      <c r="B20" s="6" t="s">
        <v>87</v>
      </c>
      <c r="C20" s="9">
        <v>1.6862004993209867</v>
      </c>
      <c r="D20" s="9">
        <v>182.89449693800671</v>
      </c>
      <c r="E20" s="9">
        <v>270.2804906515932</v>
      </c>
      <c r="F20" s="9">
        <v>224.53638736357723</v>
      </c>
      <c r="G20" s="9">
        <v>164.58823747114573</v>
      </c>
      <c r="H20" s="3"/>
      <c r="I20" s="3">
        <f t="shared" si="3"/>
        <v>214.52924684437701</v>
      </c>
      <c r="J20" s="3">
        <f t="shared" si="1"/>
        <v>47.048409568145956</v>
      </c>
      <c r="K20" s="79"/>
    </row>
    <row r="21" spans="1:11" x14ac:dyDescent="0.35">
      <c r="A21" s="6" t="s">
        <v>90</v>
      </c>
      <c r="B21" s="6" t="s">
        <v>87</v>
      </c>
      <c r="C21" s="9">
        <v>3.6990270367003695</v>
      </c>
      <c r="D21" s="9">
        <v>235.23834537213517</v>
      </c>
      <c r="E21" s="9">
        <v>154.79322483054119</v>
      </c>
      <c r="F21" s="9">
        <v>178.72346032963753</v>
      </c>
      <c r="G21" s="9">
        <v>174.98644851516104</v>
      </c>
      <c r="H21" s="3"/>
      <c r="I21" s="3">
        <f t="shared" si="3"/>
        <v>178.89208753183067</v>
      </c>
      <c r="J21" s="3">
        <f t="shared" si="1"/>
        <v>34.508487405639841</v>
      </c>
      <c r="K21" s="79"/>
    </row>
    <row r="22" spans="1:11" x14ac:dyDescent="0.35">
      <c r="A22" s="6" t="s">
        <v>91</v>
      </c>
      <c r="B22" s="6" t="s">
        <v>87</v>
      </c>
      <c r="C22" s="9">
        <v>2.1034258682178804</v>
      </c>
      <c r="D22" s="9">
        <v>370.61966646662989</v>
      </c>
      <c r="E22" s="9">
        <v>385.47832966681329</v>
      </c>
      <c r="F22" s="9">
        <v>435.17798933846461</v>
      </c>
      <c r="G22" s="9">
        <v>147.95658453836538</v>
      </c>
      <c r="H22" s="3"/>
      <c r="I22" s="3">
        <f t="shared" si="3"/>
        <v>329.69221050770233</v>
      </c>
      <c r="J22" s="3">
        <f t="shared" si="1"/>
        <v>127.58989508499387</v>
      </c>
      <c r="K22" s="79"/>
    </row>
    <row r="23" spans="1:11" x14ac:dyDescent="0.35">
      <c r="A23" s="6" t="s">
        <v>92</v>
      </c>
      <c r="B23" s="6" t="s">
        <v>87</v>
      </c>
      <c r="C23" s="9">
        <v>26.986769202735168</v>
      </c>
      <c r="D23" s="9">
        <v>54.567229110546883</v>
      </c>
      <c r="E23" s="9">
        <v>57.641126108461108</v>
      </c>
      <c r="F23" s="9">
        <v>74.949307837327353</v>
      </c>
      <c r="G23" s="9">
        <v>62.75114714354639</v>
      </c>
      <c r="H23" s="3"/>
      <c r="I23" s="3">
        <f t="shared" si="3"/>
        <v>63.607198755602369</v>
      </c>
      <c r="J23" s="3">
        <f t="shared" si="1"/>
        <v>8.9737352144982268</v>
      </c>
      <c r="K23" s="79"/>
    </row>
    <row r="24" spans="1:11" x14ac:dyDescent="0.35">
      <c r="A24" s="6" t="s">
        <v>93</v>
      </c>
      <c r="B24" s="6" t="s">
        <v>87</v>
      </c>
      <c r="C24" s="9">
        <v>276.04913027829429</v>
      </c>
      <c r="D24" s="9">
        <v>496.40224870098149</v>
      </c>
      <c r="E24" s="9">
        <v>1579.5867127792328</v>
      </c>
      <c r="F24" s="9">
        <v>383.1768869586657</v>
      </c>
      <c r="G24" s="9">
        <v>934.78783573359385</v>
      </c>
      <c r="H24" s="3"/>
      <c r="I24" s="3">
        <f t="shared" si="3"/>
        <v>898.78644566342382</v>
      </c>
      <c r="J24" s="3">
        <f t="shared" si="1"/>
        <v>542.35037803433136</v>
      </c>
      <c r="K24" s="79"/>
    </row>
    <row r="25" spans="1:11" x14ac:dyDescent="0.35">
      <c r="A25" s="6" t="s">
        <v>94</v>
      </c>
      <c r="B25" s="6" t="s">
        <v>87</v>
      </c>
      <c r="C25" s="9">
        <v>0.74293385172991</v>
      </c>
      <c r="D25" s="9">
        <v>12.567079512743174</v>
      </c>
      <c r="E25" s="9">
        <v>29.908790252482664</v>
      </c>
      <c r="F25" s="9">
        <v>11.547134209410601</v>
      </c>
      <c r="G25" s="9">
        <v>23.189512958437138</v>
      </c>
      <c r="H25" s="3"/>
      <c r="I25" s="3">
        <f t="shared" si="3"/>
        <v>20.265422050486283</v>
      </c>
      <c r="J25" s="3">
        <f t="shared" si="1"/>
        <v>8.815022192470316</v>
      </c>
      <c r="K25" s="79"/>
    </row>
    <row r="26" spans="1:11" x14ac:dyDescent="0.35">
      <c r="A26" s="6" t="s">
        <v>95</v>
      </c>
      <c r="B26" s="6" t="s">
        <v>87</v>
      </c>
      <c r="C26" s="9">
        <v>33.190423942940072</v>
      </c>
      <c r="D26" s="9">
        <v>75.106133199621681</v>
      </c>
      <c r="E26" s="9">
        <v>47.857871084208718</v>
      </c>
      <c r="F26" s="9">
        <v>98.265389062154171</v>
      </c>
      <c r="G26" s="9">
        <v>37.575045115782686</v>
      </c>
      <c r="H26" s="3"/>
      <c r="I26" s="3">
        <f t="shared" si="3"/>
        <v>63.214677674844694</v>
      </c>
      <c r="J26" s="3">
        <f t="shared" si="1"/>
        <v>27.41254840411602</v>
      </c>
      <c r="K26" s="79"/>
    </row>
    <row r="27" spans="1:11" x14ac:dyDescent="0.35">
      <c r="A27" s="6" t="s">
        <v>96</v>
      </c>
      <c r="B27" s="6" t="s">
        <v>87</v>
      </c>
      <c r="C27" s="9">
        <v>3.9158680843206577</v>
      </c>
      <c r="D27" s="9">
        <v>29.747846898608874</v>
      </c>
      <c r="E27" s="9">
        <v>26.534632593199571</v>
      </c>
      <c r="F27" s="9">
        <v>33.082785972555627</v>
      </c>
      <c r="G27" s="9">
        <v>19.733292376425457</v>
      </c>
      <c r="H27" s="3"/>
      <c r="I27" s="3">
        <f t="shared" si="3"/>
        <v>26.921324111852883</v>
      </c>
      <c r="J27" s="3">
        <f t="shared" si="1"/>
        <v>5.6941738336523384</v>
      </c>
      <c r="K27" s="79"/>
    </row>
    <row r="28" spans="1:11" x14ac:dyDescent="0.35">
      <c r="A28" s="6" t="s">
        <v>97</v>
      </c>
      <c r="B28" s="6" t="s">
        <v>87</v>
      </c>
      <c r="C28" s="9">
        <v>6.2663019200716423</v>
      </c>
      <c r="D28" s="9">
        <v>103.38544928978131</v>
      </c>
      <c r="E28" s="9">
        <v>82.394291139044057</v>
      </c>
      <c r="F28" s="9">
        <v>126.7530811728094</v>
      </c>
      <c r="G28" s="9">
        <v>33.138564151673286</v>
      </c>
      <c r="H28" s="3"/>
      <c r="I28" s="3">
        <f t="shared" si="3"/>
        <v>83.99390317383353</v>
      </c>
      <c r="J28" s="3">
        <f t="shared" si="1"/>
        <v>39.873556926187739</v>
      </c>
      <c r="K28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sqref="A1:G28"/>
    </sheetView>
  </sheetViews>
  <sheetFormatPr baseColWidth="10" defaultRowHeight="14.5" x14ac:dyDescent="0.35"/>
  <cols>
    <col min="1" max="9" width="10.90625" style="6"/>
    <col min="10" max="10" width="11.26953125" style="6" bestFit="1" customWidth="1"/>
    <col min="11" max="16384" width="10.90625" style="6"/>
  </cols>
  <sheetData>
    <row r="1" spans="1:12" s="58" customFormat="1" ht="29" x14ac:dyDescent="0.35">
      <c r="C1" s="58" t="s">
        <v>85</v>
      </c>
      <c r="D1" s="58" t="s">
        <v>65</v>
      </c>
      <c r="E1" s="58" t="s">
        <v>66</v>
      </c>
      <c r="F1" s="58" t="s">
        <v>67</v>
      </c>
      <c r="G1" s="58" t="s">
        <v>68</v>
      </c>
      <c r="I1" s="58" t="s">
        <v>245</v>
      </c>
    </row>
    <row r="2" spans="1:12" ht="29" x14ac:dyDescent="0.35">
      <c r="I2" s="32" t="s">
        <v>263</v>
      </c>
      <c r="J2" s="32" t="s">
        <v>261</v>
      </c>
      <c r="K2" s="32" t="s">
        <v>262</v>
      </c>
    </row>
    <row r="3" spans="1:12" x14ac:dyDescent="0.35">
      <c r="A3" s="6" t="s">
        <v>129</v>
      </c>
      <c r="B3" s="6" t="s">
        <v>104</v>
      </c>
      <c r="D3" s="81">
        <v>766</v>
      </c>
      <c r="E3" s="81">
        <v>640.95000000000005</v>
      </c>
      <c r="F3" s="81">
        <v>646.54999999999995</v>
      </c>
      <c r="G3" s="81">
        <v>950.9</v>
      </c>
      <c r="I3" s="32"/>
      <c r="J3" s="32"/>
      <c r="K3" s="32"/>
    </row>
    <row r="4" spans="1:12" x14ac:dyDescent="0.35">
      <c r="A4" s="6" t="s">
        <v>15</v>
      </c>
      <c r="B4" s="6" t="s">
        <v>86</v>
      </c>
      <c r="D4" s="59">
        <v>0.35106724442293569</v>
      </c>
      <c r="E4" s="59">
        <v>0.3802894229170164</v>
      </c>
      <c r="F4" s="59">
        <v>0.27293259816808302</v>
      </c>
      <c r="G4" s="59">
        <v>0.7923166858180366</v>
      </c>
      <c r="H4" s="3"/>
      <c r="I4" s="3">
        <f>(D4/6)+(E4/3)+(F4/3)+(G4/6)</f>
        <v>0.4083046620685285</v>
      </c>
      <c r="J4" s="3">
        <f>_xlfn.STDEV.S(D4:G4)</f>
        <v>0.23322232095339371</v>
      </c>
      <c r="K4" s="79">
        <f>J4/I4</f>
        <v>0.57119681115531917</v>
      </c>
      <c r="L4" s="59"/>
    </row>
    <row r="5" spans="1:12" x14ac:dyDescent="0.35">
      <c r="A5" s="6" t="s">
        <v>122</v>
      </c>
      <c r="B5" s="6" t="s">
        <v>86</v>
      </c>
      <c r="C5" s="6">
        <v>1.8508905410418556E-2</v>
      </c>
      <c r="D5" s="6">
        <v>16.278448191973055</v>
      </c>
      <c r="E5" s="6">
        <v>16.692111624014228</v>
      </c>
      <c r="F5" s="6">
        <v>15.140119039298208</v>
      </c>
      <c r="G5" s="6">
        <v>16.344290176074754</v>
      </c>
      <c r="H5" s="3"/>
      <c r="I5" s="3">
        <f t="shared" ref="I5:I28" si="0">(D5/6)+(E5/3)+(F5/3)+(G5/6)</f>
        <v>16.04786661577878</v>
      </c>
      <c r="J5" s="3">
        <f t="shared" ref="J5:J28" si="1">_xlfn.STDEV.S(D5:G5)</f>
        <v>0.67397667683520457</v>
      </c>
      <c r="K5" s="79">
        <f t="shared" ref="K5:K16" si="2">J5/I5</f>
        <v>4.1997898722097367E-2</v>
      </c>
    </row>
    <row r="6" spans="1:12" x14ac:dyDescent="0.35">
      <c r="A6" s="6" t="s">
        <v>73</v>
      </c>
      <c r="B6" s="6" t="s">
        <v>86</v>
      </c>
      <c r="C6" s="7">
        <v>2.0642165091527302E-3</v>
      </c>
      <c r="D6" s="7">
        <v>0.24976972835198477</v>
      </c>
      <c r="E6" s="7">
        <v>0.20537801494978969</v>
      </c>
      <c r="F6" s="7">
        <v>0.14201199730255418</v>
      </c>
      <c r="G6" s="7">
        <v>0.40573443830419154</v>
      </c>
      <c r="H6" s="3"/>
      <c r="I6" s="3">
        <f t="shared" si="0"/>
        <v>0.22504736519347734</v>
      </c>
      <c r="J6" s="3">
        <f t="shared" si="1"/>
        <v>0.11240359500103492</v>
      </c>
      <c r="K6" s="79">
        <f t="shared" si="2"/>
        <v>0.49946638968378715</v>
      </c>
    </row>
    <row r="7" spans="1:12" x14ac:dyDescent="0.35">
      <c r="A7" s="6" t="s">
        <v>74</v>
      </c>
      <c r="B7" s="6" t="s">
        <v>86</v>
      </c>
      <c r="C7" s="7">
        <v>4.1299076319663338E-3</v>
      </c>
      <c r="D7" s="7">
        <v>0.62643551487553539</v>
      </c>
      <c r="E7" s="7">
        <v>0.60962563158979022</v>
      </c>
      <c r="F7" s="7">
        <v>0.48269668831515877</v>
      </c>
      <c r="G7" s="7">
        <v>0.5315416986636361</v>
      </c>
      <c r="H7" s="3"/>
      <c r="I7" s="3">
        <f t="shared" si="0"/>
        <v>0.55710364222484487</v>
      </c>
      <c r="J7" s="3">
        <f t="shared" si="1"/>
        <v>6.7417944600742963E-2</v>
      </c>
      <c r="K7" s="79">
        <f t="shared" si="2"/>
        <v>0.12101508496965335</v>
      </c>
    </row>
    <row r="8" spans="1:12" x14ac:dyDescent="0.35">
      <c r="A8" s="6" t="s">
        <v>75</v>
      </c>
      <c r="B8" s="6" t="s">
        <v>86</v>
      </c>
      <c r="C8" s="6">
        <v>2.0045752115074082E-2</v>
      </c>
      <c r="D8" s="6">
        <v>1.9903687260755618</v>
      </c>
      <c r="E8" s="6">
        <v>1.894208881243463</v>
      </c>
      <c r="F8" s="6">
        <v>2.281486006163282</v>
      </c>
      <c r="G8" s="6">
        <v>1.6590218152848422</v>
      </c>
      <c r="H8" s="3"/>
      <c r="I8" s="3">
        <f t="shared" si="0"/>
        <v>2.0001300526956491</v>
      </c>
      <c r="J8" s="3">
        <f t="shared" si="1"/>
        <v>0.25764073148163447</v>
      </c>
      <c r="K8" s="79">
        <f t="shared" si="2"/>
        <v>0.12881198956757964</v>
      </c>
    </row>
    <row r="9" spans="1:12" x14ac:dyDescent="0.35">
      <c r="A9" s="6" t="s">
        <v>83</v>
      </c>
      <c r="B9" s="6" t="s">
        <v>86</v>
      </c>
      <c r="C9" s="7">
        <v>2.1600458966138125E-3</v>
      </c>
      <c r="D9" s="7">
        <v>1.2346214597583172</v>
      </c>
      <c r="E9" s="7">
        <v>1.9250686490901323</v>
      </c>
      <c r="F9" s="7">
        <v>1.4119588473971951</v>
      </c>
      <c r="G9" s="7">
        <v>0.96689153734287936</v>
      </c>
      <c r="H9" s="3"/>
      <c r="I9" s="3">
        <f>(D9/6)+(E9/3)+(F9/3)+(G9/6)</f>
        <v>1.4792613316793084</v>
      </c>
      <c r="J9" s="3">
        <f>_xlfn.STDEV.S(D9:G9)</f>
        <v>0.40407457420382364</v>
      </c>
      <c r="K9" s="79">
        <f>J9/I9</f>
        <v>0.27315969501149895</v>
      </c>
    </row>
    <row r="10" spans="1:12" x14ac:dyDescent="0.35">
      <c r="A10" s="6" t="s">
        <v>76</v>
      </c>
      <c r="B10" s="6" t="s">
        <v>86</v>
      </c>
      <c r="C10" s="7">
        <v>8.0424597329424943E-4</v>
      </c>
      <c r="D10" s="7">
        <v>1.5789069336329755E-2</v>
      </c>
      <c r="E10" s="7">
        <v>7.7499976904283844E-3</v>
      </c>
      <c r="F10" s="7">
        <v>3.5277726687768965E-3</v>
      </c>
      <c r="G10" s="7">
        <v>9.5254955297285945E-3</v>
      </c>
      <c r="H10" s="3"/>
      <c r="I10" s="3">
        <f t="shared" si="0"/>
        <v>7.9783509307448184E-3</v>
      </c>
      <c r="J10" s="3">
        <f t="shared" si="1"/>
        <v>5.0920745768630541E-3</v>
      </c>
      <c r="K10" s="79">
        <f t="shared" si="2"/>
        <v>0.63823647531479089</v>
      </c>
    </row>
    <row r="11" spans="1:12" x14ac:dyDescent="0.35">
      <c r="A11" s="6" t="s">
        <v>77</v>
      </c>
      <c r="B11" s="6" t="s">
        <v>86</v>
      </c>
      <c r="C11" s="8">
        <v>2.7159838511371317E-4</v>
      </c>
      <c r="D11" s="8">
        <v>0.14237242830774638</v>
      </c>
      <c r="E11" s="8">
        <v>0.11973580588559098</v>
      </c>
      <c r="F11" s="8">
        <v>6.9252752420653305E-2</v>
      </c>
      <c r="G11" s="8">
        <v>0.12322786481567811</v>
      </c>
      <c r="H11" s="3"/>
      <c r="I11" s="3">
        <f t="shared" si="0"/>
        <v>0.10726290162265217</v>
      </c>
      <c r="J11" s="3">
        <f t="shared" si="1"/>
        <v>3.1224274622731581E-2</v>
      </c>
      <c r="K11" s="79">
        <f t="shared" si="2"/>
        <v>0.29110040983766866</v>
      </c>
    </row>
    <row r="12" spans="1:12" x14ac:dyDescent="0.35">
      <c r="A12" s="6" t="s">
        <v>78</v>
      </c>
      <c r="B12" s="6" t="s">
        <v>86</v>
      </c>
      <c r="C12" s="6">
        <v>0.11794751037584907</v>
      </c>
      <c r="D12" s="6">
        <v>4.9215138750220309</v>
      </c>
      <c r="E12" s="6">
        <v>4.150616606861087</v>
      </c>
      <c r="F12" s="6">
        <v>4.1087387266169806</v>
      </c>
      <c r="G12" s="6">
        <v>6.0353908699184577</v>
      </c>
      <c r="H12" s="3"/>
      <c r="I12" s="3">
        <f t="shared" si="0"/>
        <v>4.5792692353161035</v>
      </c>
      <c r="J12" s="3">
        <f t="shared" si="1"/>
        <v>0.90192961017419571</v>
      </c>
      <c r="K12" s="79">
        <f t="shared" si="2"/>
        <v>0.19695928844243554</v>
      </c>
    </row>
    <row r="13" spans="1:12" x14ac:dyDescent="0.35">
      <c r="A13" s="6" t="s">
        <v>79</v>
      </c>
      <c r="B13" s="6" t="s">
        <v>86</v>
      </c>
      <c r="C13" s="6">
        <v>1.4682078394486991E-2</v>
      </c>
      <c r="D13" s="6">
        <v>0.14065361773949692</v>
      </c>
      <c r="E13" s="6">
        <v>0.35517004660085361</v>
      </c>
      <c r="F13" s="6">
        <v>0.23257558052417726</v>
      </c>
      <c r="G13" s="6">
        <v>0.3413460882096056</v>
      </c>
      <c r="H13" s="3"/>
      <c r="I13" s="3">
        <f t="shared" si="0"/>
        <v>0.27624849336652735</v>
      </c>
      <c r="J13" s="3">
        <f t="shared" si="1"/>
        <v>0.10074552987493932</v>
      </c>
      <c r="K13" s="79">
        <f t="shared" si="2"/>
        <v>0.36469168988831313</v>
      </c>
    </row>
    <row r="14" spans="1:12" x14ac:dyDescent="0.35">
      <c r="A14" s="6" t="s">
        <v>80</v>
      </c>
      <c r="B14" s="6" t="s">
        <v>86</v>
      </c>
      <c r="C14" s="6">
        <v>3.0188634441295541E-2</v>
      </c>
      <c r="D14" s="6">
        <v>8.3017357087828106E-2</v>
      </c>
      <c r="E14" s="6">
        <v>9.2810114048166983E-2</v>
      </c>
      <c r="F14" s="6">
        <v>9.1407272517921287E-2</v>
      </c>
      <c r="G14" s="6">
        <v>7.1805604457754788E-2</v>
      </c>
      <c r="H14" s="3"/>
      <c r="I14" s="3">
        <f t="shared" si="0"/>
        <v>8.7209622446293239E-2</v>
      </c>
      <c r="J14" s="3">
        <f t="shared" si="1"/>
        <v>9.6582216491097553E-3</v>
      </c>
      <c r="K14" s="79">
        <f t="shared" si="2"/>
        <v>0.11074720172143422</v>
      </c>
    </row>
    <row r="15" spans="1:12" x14ac:dyDescent="0.35">
      <c r="A15" s="6" t="s">
        <v>81</v>
      </c>
      <c r="B15" s="6" t="s">
        <v>86</v>
      </c>
      <c r="C15" s="6">
        <v>1.9120306058290924E-2</v>
      </c>
      <c r="D15" s="6">
        <v>75.06409758821448</v>
      </c>
      <c r="E15" s="6">
        <v>75.255934510484451</v>
      </c>
      <c r="F15" s="6">
        <v>77.593513588449852</v>
      </c>
      <c r="G15" s="6">
        <v>73.96052241128956</v>
      </c>
      <c r="H15" s="3"/>
      <c r="I15" s="3">
        <f t="shared" si="0"/>
        <v>75.787252699562103</v>
      </c>
      <c r="J15" s="3">
        <f t="shared" si="1"/>
        <v>1.5273511445179693</v>
      </c>
      <c r="K15" s="79">
        <f t="shared" si="2"/>
        <v>2.0153140404399358E-2</v>
      </c>
    </row>
    <row r="16" spans="1:12" x14ac:dyDescent="0.35">
      <c r="A16" s="6" t="s">
        <v>82</v>
      </c>
      <c r="B16" s="6" t="s">
        <v>86</v>
      </c>
      <c r="C16" s="7">
        <v>6.5335367696799324E-4</v>
      </c>
      <c r="D16" s="7">
        <v>4.8416782325460817E-3</v>
      </c>
      <c r="E16" s="7">
        <v>4.320562138785294E-3</v>
      </c>
      <c r="F16" s="7">
        <v>4.1207014130729492E-3</v>
      </c>
      <c r="G16" s="7">
        <v>3.3391865415321681E-3</v>
      </c>
      <c r="H16" s="3"/>
      <c r="I16" s="3">
        <f t="shared" si="0"/>
        <v>4.1772319796324559E-3</v>
      </c>
      <c r="J16" s="3">
        <f t="shared" si="1"/>
        <v>6.2334171380054083E-4</v>
      </c>
      <c r="K16" s="79">
        <f t="shared" si="2"/>
        <v>0.14922362867081829</v>
      </c>
    </row>
    <row r="17" spans="1:11" x14ac:dyDescent="0.35">
      <c r="A17" s="6" t="s">
        <v>84</v>
      </c>
      <c r="D17" s="6">
        <f>SUM(D4:D16)</f>
        <v>101.10299647939785</v>
      </c>
      <c r="E17" s="6">
        <f>SUM(E4:E16)</f>
        <v>101.69301986751378</v>
      </c>
      <c r="F17" s="6">
        <f>SUM(F4:F16)</f>
        <v>101.83434157125591</v>
      </c>
      <c r="G17" s="6">
        <f>SUM(G4:G16)</f>
        <v>101.24495387225066</v>
      </c>
      <c r="I17" s="3">
        <f t="shared" si="0"/>
        <v>101.56711220486463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1.0560693774099561</v>
      </c>
      <c r="D19" s="9">
        <v>11.496226163344739</v>
      </c>
      <c r="E19" s="9">
        <v>5.7585243632203396</v>
      </c>
      <c r="F19" s="9">
        <v>2.8728985577840915</v>
      </c>
      <c r="G19" s="9">
        <v>10.87646542592835</v>
      </c>
      <c r="H19" s="3"/>
      <c r="I19" s="3">
        <f t="shared" si="0"/>
        <v>6.6059229052136583</v>
      </c>
      <c r="J19" s="3">
        <f t="shared" si="1"/>
        <v>4.1457241419606765</v>
      </c>
      <c r="K19" s="79"/>
    </row>
    <row r="20" spans="1:11" x14ac:dyDescent="0.35">
      <c r="A20" s="6" t="s">
        <v>89</v>
      </c>
      <c r="B20" s="6" t="s">
        <v>87</v>
      </c>
      <c r="C20" s="9">
        <v>1.6862004993209867</v>
      </c>
      <c r="D20" s="9">
        <v>261.52737714862286</v>
      </c>
      <c r="E20" s="9">
        <v>219.44219105454573</v>
      </c>
      <c r="F20" s="9">
        <v>226.94688831695066</v>
      </c>
      <c r="G20" s="9">
        <v>259.40942408117905</v>
      </c>
      <c r="H20" s="3"/>
      <c r="I20" s="3">
        <f t="shared" si="0"/>
        <v>235.61915999546579</v>
      </c>
      <c r="J20" s="3">
        <f t="shared" si="1"/>
        <v>21.754262506950543</v>
      </c>
      <c r="K20" s="79"/>
    </row>
    <row r="21" spans="1:11" x14ac:dyDescent="0.35">
      <c r="A21" s="6" t="s">
        <v>90</v>
      </c>
      <c r="B21" s="6" t="s">
        <v>87</v>
      </c>
      <c r="C21" s="9">
        <v>3.6990270367003695</v>
      </c>
      <c r="D21" s="9">
        <v>159.51402657788003</v>
      </c>
      <c r="E21" s="9">
        <v>181.14820219396142</v>
      </c>
      <c r="F21" s="9">
        <v>204.91416190831382</v>
      </c>
      <c r="G21" s="9">
        <v>188.81408305253225</v>
      </c>
      <c r="H21" s="3"/>
      <c r="I21" s="3">
        <f t="shared" si="0"/>
        <v>186.74213963916048</v>
      </c>
      <c r="J21" s="3">
        <f t="shared" si="1"/>
        <v>18.864654475304185</v>
      </c>
      <c r="K21" s="79"/>
    </row>
    <row r="22" spans="1:11" x14ac:dyDescent="0.35">
      <c r="A22" s="6" t="s">
        <v>91</v>
      </c>
      <c r="B22" s="6" t="s">
        <v>87</v>
      </c>
      <c r="C22" s="9">
        <v>2.1034258682178804</v>
      </c>
      <c r="D22" s="9">
        <v>1102.6201370752881</v>
      </c>
      <c r="E22" s="9">
        <v>927.30813309592997</v>
      </c>
      <c r="F22" s="9">
        <v>536.33614509858774</v>
      </c>
      <c r="G22" s="9">
        <v>954.35279716420564</v>
      </c>
      <c r="H22" s="3"/>
      <c r="I22" s="3">
        <f t="shared" si="0"/>
        <v>830.71024843808812</v>
      </c>
      <c r="J22" s="3">
        <f t="shared" si="1"/>
        <v>241.82009377667902</v>
      </c>
      <c r="K22" s="79"/>
    </row>
    <row r="23" spans="1:11" x14ac:dyDescent="0.35">
      <c r="A23" s="6" t="s">
        <v>92</v>
      </c>
      <c r="B23" s="6" t="s">
        <v>87</v>
      </c>
      <c r="C23" s="9">
        <v>26.986769202735168</v>
      </c>
      <c r="D23" s="9">
        <v>79.310027168415232</v>
      </c>
      <c r="E23" s="9">
        <v>48.372035313964929</v>
      </c>
      <c r="F23" s="9">
        <v>61.017127642058192</v>
      </c>
      <c r="G23" s="9">
        <v>55.761413483541794</v>
      </c>
      <c r="H23" s="3"/>
      <c r="I23" s="3">
        <f t="shared" si="0"/>
        <v>58.974961094000548</v>
      </c>
      <c r="J23" s="3">
        <f t="shared" si="1"/>
        <v>13.192328959733548</v>
      </c>
      <c r="K23" s="79"/>
    </row>
    <row r="24" spans="1:11" x14ac:dyDescent="0.35">
      <c r="A24" s="6" t="s">
        <v>93</v>
      </c>
      <c r="B24" s="6" t="s">
        <v>87</v>
      </c>
      <c r="C24" s="9">
        <v>276.04913027829429</v>
      </c>
      <c r="D24" s="9">
        <v>759.12241961992049</v>
      </c>
      <c r="E24" s="9">
        <v>848.66877015740613</v>
      </c>
      <c r="F24" s="9">
        <v>835.84098938793659</v>
      </c>
      <c r="G24" s="9">
        <v>656.6005725835596</v>
      </c>
      <c r="H24" s="3"/>
      <c r="I24" s="3">
        <f t="shared" si="0"/>
        <v>797.45708521569429</v>
      </c>
      <c r="J24" s="3">
        <f t="shared" si="1"/>
        <v>88.31614068056949</v>
      </c>
      <c r="K24" s="79"/>
    </row>
    <row r="25" spans="1:11" x14ac:dyDescent="0.35">
      <c r="A25" s="6" t="s">
        <v>94</v>
      </c>
      <c r="B25" s="6" t="s">
        <v>87</v>
      </c>
      <c r="C25" s="9">
        <v>0.74293385172991</v>
      </c>
      <c r="D25" s="9">
        <v>16.62059899083544</v>
      </c>
      <c r="E25" s="9">
        <v>13.926871567939566</v>
      </c>
      <c r="F25" s="9">
        <v>14.809102070206638</v>
      </c>
      <c r="G25" s="9">
        <v>17.120990918137334</v>
      </c>
      <c r="H25" s="3"/>
      <c r="I25" s="3">
        <f t="shared" si="0"/>
        <v>15.202256197544198</v>
      </c>
      <c r="J25" s="3">
        <f t="shared" si="1"/>
        <v>1.5031533446625442</v>
      </c>
      <c r="K25" s="79"/>
    </row>
    <row r="26" spans="1:11" x14ac:dyDescent="0.35">
      <c r="A26" s="6" t="s">
        <v>95</v>
      </c>
      <c r="B26" s="6" t="s">
        <v>87</v>
      </c>
      <c r="C26" s="9">
        <v>33.190423942940072</v>
      </c>
      <c r="D26" s="9">
        <v>90.544307862415252</v>
      </c>
      <c r="E26" s="9">
        <v>94.942533018707095</v>
      </c>
      <c r="F26" s="9">
        <v>108.71338945922341</v>
      </c>
      <c r="G26" s="9">
        <v>164.92105062982733</v>
      </c>
      <c r="H26" s="3"/>
      <c r="I26" s="3">
        <f t="shared" si="0"/>
        <v>110.46286724135059</v>
      </c>
      <c r="J26" s="3">
        <f t="shared" si="1"/>
        <v>34.311429538507056</v>
      </c>
      <c r="K26" s="79"/>
    </row>
    <row r="27" spans="1:11" x14ac:dyDescent="0.35">
      <c r="A27" s="6" t="s">
        <v>96</v>
      </c>
      <c r="B27" s="6" t="s">
        <v>87</v>
      </c>
      <c r="C27" s="9">
        <v>3.9158680843206577</v>
      </c>
      <c r="D27" s="9">
        <v>29.018545289837011</v>
      </c>
      <c r="E27" s="9">
        <v>25.895241707535927</v>
      </c>
      <c r="F27" s="9">
        <v>24.697378643906951</v>
      </c>
      <c r="G27" s="9">
        <v>20.013377848058635</v>
      </c>
      <c r="H27" s="3"/>
      <c r="I27" s="3">
        <f t="shared" si="0"/>
        <v>25.036193973463565</v>
      </c>
      <c r="J27" s="3">
        <f t="shared" si="1"/>
        <v>3.7359917128267015</v>
      </c>
      <c r="K27" s="79"/>
    </row>
    <row r="28" spans="1:11" x14ac:dyDescent="0.35">
      <c r="A28" s="6" t="s">
        <v>97</v>
      </c>
      <c r="B28" s="6" t="s">
        <v>87</v>
      </c>
      <c r="C28" s="9">
        <v>6.2663019200716423</v>
      </c>
      <c r="D28" s="9">
        <v>127.08617338271371</v>
      </c>
      <c r="E28" s="9">
        <v>113.82419055454689</v>
      </c>
      <c r="F28" s="9">
        <v>213.90327963406611</v>
      </c>
      <c r="G28" s="9">
        <v>135.57859895510461</v>
      </c>
      <c r="H28" s="3"/>
      <c r="I28" s="3">
        <f t="shared" si="0"/>
        <v>153.01995211917406</v>
      </c>
      <c r="J28" s="3">
        <f t="shared" si="1"/>
        <v>45.100854923347107</v>
      </c>
      <c r="K28" s="7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28" sqref="D28"/>
    </sheetView>
  </sheetViews>
  <sheetFormatPr baseColWidth="10" defaultRowHeight="14.5" x14ac:dyDescent="0.35"/>
  <cols>
    <col min="1" max="16384" width="10.90625" style="6"/>
  </cols>
  <sheetData>
    <row r="1" spans="1:11" s="58" customFormat="1" ht="29" x14ac:dyDescent="0.35">
      <c r="C1" s="58" t="s">
        <v>85</v>
      </c>
      <c r="D1" s="58" t="s">
        <v>69</v>
      </c>
      <c r="E1" s="58" t="s">
        <v>70</v>
      </c>
      <c r="F1" s="58" t="s">
        <v>71</v>
      </c>
      <c r="G1" s="58" t="s">
        <v>72</v>
      </c>
      <c r="I1" s="58" t="s">
        <v>246</v>
      </c>
    </row>
    <row r="2" spans="1:11" ht="29" x14ac:dyDescent="0.35">
      <c r="I2" s="32" t="s">
        <v>263</v>
      </c>
      <c r="J2" s="32" t="s">
        <v>261</v>
      </c>
      <c r="K2" s="32" t="s">
        <v>262</v>
      </c>
    </row>
    <row r="3" spans="1:11" x14ac:dyDescent="0.35">
      <c r="A3" s="6" t="s">
        <v>129</v>
      </c>
      <c r="B3" s="6" t="s">
        <v>104</v>
      </c>
      <c r="D3" s="81">
        <v>608.65</v>
      </c>
      <c r="E3" s="81">
        <v>730.2</v>
      </c>
      <c r="F3" s="81">
        <v>562.29999999999995</v>
      </c>
      <c r="G3" s="81">
        <v>605.20000000000005</v>
      </c>
      <c r="H3" s="81"/>
      <c r="I3" s="32"/>
      <c r="J3" s="32"/>
      <c r="K3" s="32"/>
    </row>
    <row r="4" spans="1:11" x14ac:dyDescent="0.35">
      <c r="A4" s="6" t="s">
        <v>15</v>
      </c>
      <c r="B4" s="6" t="s">
        <v>86</v>
      </c>
      <c r="D4" s="59">
        <v>0.34388104450712831</v>
      </c>
      <c r="E4" s="59">
        <v>0.44390538529918899</v>
      </c>
      <c r="F4" s="59">
        <v>0.53750899570680133</v>
      </c>
      <c r="G4" s="59">
        <v>0.31297648663840505</v>
      </c>
      <c r="H4" s="59"/>
      <c r="I4" s="3">
        <f>(D4/6)+(E4/3)+(F4/3)+(G4/6)</f>
        <v>0.43661438219291898</v>
      </c>
      <c r="J4" s="3">
        <f>_xlfn.STDEV.S(D4:G4)</f>
        <v>0.10196837906435585</v>
      </c>
      <c r="K4" s="79">
        <f>J4/I4</f>
        <v>0.23354333531619878</v>
      </c>
    </row>
    <row r="5" spans="1:11" x14ac:dyDescent="0.35">
      <c r="A5" s="6" t="s">
        <v>122</v>
      </c>
      <c r="B5" s="6" t="s">
        <v>86</v>
      </c>
      <c r="C5" s="6">
        <v>4.4521561106647782E-2</v>
      </c>
      <c r="D5" s="6">
        <v>16.0213926055124</v>
      </c>
      <c r="E5" s="6">
        <v>14.558123324663121</v>
      </c>
      <c r="F5" s="6">
        <v>16.260660897358196</v>
      </c>
      <c r="G5" s="6">
        <v>16.806657646656525</v>
      </c>
      <c r="I5" s="3">
        <f t="shared" ref="I5:I28" si="0">(D5/6)+(E5/3)+(F5/3)+(G5/6)</f>
        <v>15.744269782701927</v>
      </c>
      <c r="J5" s="3">
        <f t="shared" ref="J5:J28" si="1">_xlfn.STDEV.S(D5:G5)</f>
        <v>0.96036888409559285</v>
      </c>
      <c r="K5" s="79">
        <f t="shared" ref="K5:K16" si="2">J5/I5</f>
        <v>6.099799465776054E-2</v>
      </c>
    </row>
    <row r="6" spans="1:11" x14ac:dyDescent="0.35">
      <c r="A6" s="6" t="s">
        <v>73</v>
      </c>
      <c r="B6" s="6" t="s">
        <v>86</v>
      </c>
      <c r="C6" s="7">
        <v>3.4813793272115913E-3</v>
      </c>
      <c r="D6" s="7">
        <v>0.38946632542711035</v>
      </c>
      <c r="E6" s="7">
        <v>0.30033221266217541</v>
      </c>
      <c r="F6" s="7">
        <v>0.17864202293062217</v>
      </c>
      <c r="G6" s="7">
        <v>0.15241017333969109</v>
      </c>
      <c r="H6" s="7"/>
      <c r="I6" s="3">
        <f t="shared" si="0"/>
        <v>0.24997082832539941</v>
      </c>
      <c r="J6" s="3">
        <f t="shared" si="1"/>
        <v>0.11028936853840522</v>
      </c>
      <c r="K6" s="79">
        <f t="shared" si="2"/>
        <v>0.44120895737016197</v>
      </c>
    </row>
    <row r="7" spans="1:11" x14ac:dyDescent="0.35">
      <c r="A7" s="6" t="s">
        <v>74</v>
      </c>
      <c r="B7" s="6" t="s">
        <v>86</v>
      </c>
      <c r="C7" s="7">
        <v>4.9484045781032363E-3</v>
      </c>
      <c r="D7" s="7">
        <v>0.53553040441937139</v>
      </c>
      <c r="E7" s="7">
        <v>0.51412649377281849</v>
      </c>
      <c r="F7" s="7">
        <v>0.60796424673172189</v>
      </c>
      <c r="G7" s="7">
        <v>0.83817354265912358</v>
      </c>
      <c r="H7" s="7"/>
      <c r="I7" s="3">
        <f t="shared" si="0"/>
        <v>0.60298090468126264</v>
      </c>
      <c r="J7" s="3">
        <f t="shared" si="1"/>
        <v>0.14835374159150569</v>
      </c>
      <c r="K7" s="79">
        <f t="shared" si="2"/>
        <v>0.24603389666199443</v>
      </c>
    </row>
    <row r="8" spans="1:11" x14ac:dyDescent="0.35">
      <c r="A8" s="6" t="s">
        <v>75</v>
      </c>
      <c r="B8" s="6" t="s">
        <v>86</v>
      </c>
      <c r="C8" s="6">
        <v>1.7629222124742678E-2</v>
      </c>
      <c r="D8" s="6">
        <v>1.485044256822579</v>
      </c>
      <c r="E8" s="6">
        <v>1.1031932881169058</v>
      </c>
      <c r="F8" s="6">
        <v>0.95747141860446394</v>
      </c>
      <c r="G8" s="6">
        <v>3.543409880400795</v>
      </c>
      <c r="I8" s="3">
        <f t="shared" si="0"/>
        <v>1.524963925111019</v>
      </c>
      <c r="J8" s="3">
        <f t="shared" si="1"/>
        <v>1.2015261791767478</v>
      </c>
      <c r="K8" s="79">
        <f t="shared" si="2"/>
        <v>0.78790465754084993</v>
      </c>
    </row>
    <row r="9" spans="1:11" x14ac:dyDescent="0.35">
      <c r="A9" s="6" t="s">
        <v>83</v>
      </c>
      <c r="B9" s="6" t="s">
        <v>86</v>
      </c>
      <c r="C9" s="7">
        <v>2.1600458966138125E-3</v>
      </c>
      <c r="D9" s="7">
        <v>1.622194444696335</v>
      </c>
      <c r="E9" s="7">
        <v>0.9347765197443112</v>
      </c>
      <c r="F9" s="7">
        <v>1.5981243359948081</v>
      </c>
      <c r="G9" s="7">
        <v>2.2114827662924377</v>
      </c>
      <c r="H9" s="7"/>
      <c r="I9" s="3">
        <f>(D9/6)+(E9/3)+(F9/3)+(G9/6)</f>
        <v>1.483246487077835</v>
      </c>
      <c r="J9" s="3">
        <f>_xlfn.STDEV.S(D9:G9)</f>
        <v>0.52174396889696417</v>
      </c>
      <c r="K9" s="79">
        <f>J9/I9</f>
        <v>0.35175810186805795</v>
      </c>
    </row>
    <row r="10" spans="1:11" x14ac:dyDescent="0.35">
      <c r="A10" s="6" t="s">
        <v>76</v>
      </c>
      <c r="B10" s="6" t="s">
        <v>86</v>
      </c>
      <c r="C10" s="7">
        <v>1.0483744901900213E-3</v>
      </c>
      <c r="D10" s="7">
        <v>1.6667226319878967E-2</v>
      </c>
      <c r="E10" s="7">
        <v>1.549385260329323E-2</v>
      </c>
      <c r="F10" s="7">
        <v>1.5531216146978171E-2</v>
      </c>
      <c r="G10" s="7">
        <v>1.7285362833819012E-2</v>
      </c>
      <c r="H10" s="7"/>
      <c r="I10" s="3">
        <f t="shared" si="0"/>
        <v>1.6000454442373462E-2</v>
      </c>
      <c r="J10" s="3">
        <f t="shared" si="1"/>
        <v>8.8210700791741675E-4</v>
      </c>
      <c r="K10" s="79">
        <f t="shared" si="2"/>
        <v>5.5130122153366011E-2</v>
      </c>
    </row>
    <row r="11" spans="1:11" x14ac:dyDescent="0.35">
      <c r="A11" s="6" t="s">
        <v>77</v>
      </c>
      <c r="B11" s="6" t="s">
        <v>86</v>
      </c>
      <c r="C11" s="7">
        <v>5.1521182925292751E-4</v>
      </c>
      <c r="D11" s="7">
        <v>3.7799106809948045E-2</v>
      </c>
      <c r="E11" s="7">
        <v>5.5680570122322741E-2</v>
      </c>
      <c r="F11" s="7">
        <v>0.10356780227951479</v>
      </c>
      <c r="G11" s="7">
        <v>0.10192487422406533</v>
      </c>
      <c r="H11" s="7"/>
      <c r="I11" s="3">
        <f t="shared" si="0"/>
        <v>7.6370120972948069E-2</v>
      </c>
      <c r="J11" s="3">
        <f t="shared" si="1"/>
        <v>3.315594964021857E-2</v>
      </c>
      <c r="K11" s="79">
        <f t="shared" si="2"/>
        <v>0.43414818803237348</v>
      </c>
    </row>
    <row r="12" spans="1:11" x14ac:dyDescent="0.35">
      <c r="A12" s="6" t="s">
        <v>78</v>
      </c>
      <c r="B12" s="6" t="s">
        <v>86</v>
      </c>
      <c r="C12" s="6">
        <v>1.1750823253766687E-2</v>
      </c>
      <c r="D12" s="6">
        <v>4.577587868610995</v>
      </c>
      <c r="E12" s="6">
        <v>5.1359937583183992</v>
      </c>
      <c r="F12" s="6">
        <v>4.7444206978845385</v>
      </c>
      <c r="G12" s="6">
        <v>2.464164229667094</v>
      </c>
      <c r="I12" s="3">
        <f t="shared" si="0"/>
        <v>4.4670968351139937</v>
      </c>
      <c r="J12" s="3">
        <f t="shared" si="1"/>
        <v>1.2006172669682698</v>
      </c>
      <c r="K12" s="79">
        <f t="shared" si="2"/>
        <v>0.26876902634630973</v>
      </c>
    </row>
    <row r="13" spans="1:11" x14ac:dyDescent="0.35">
      <c r="A13" s="6" t="s">
        <v>79</v>
      </c>
      <c r="B13" s="6" t="s">
        <v>86</v>
      </c>
      <c r="C13" s="6">
        <v>1.814057595258663E-2</v>
      </c>
      <c r="D13" s="6">
        <v>0.11983902599719781</v>
      </c>
      <c r="E13" s="6">
        <v>0.20433962072409498</v>
      </c>
      <c r="F13" s="6">
        <v>0.19360107366371165</v>
      </c>
      <c r="G13" s="6">
        <v>9.4273299700966276E-2</v>
      </c>
      <c r="I13" s="3">
        <f t="shared" si="0"/>
        <v>0.16833228574562953</v>
      </c>
      <c r="J13" s="3">
        <f t="shared" si="1"/>
        <v>5.4260724472324981E-2</v>
      </c>
      <c r="K13" s="79">
        <f t="shared" si="2"/>
        <v>0.32234294349403364</v>
      </c>
    </row>
    <row r="14" spans="1:11" x14ac:dyDescent="0.35">
      <c r="A14" s="6" t="s">
        <v>80</v>
      </c>
      <c r="B14" s="6" t="s">
        <v>86</v>
      </c>
      <c r="C14" s="6">
        <v>2.6886589840548338E-2</v>
      </c>
      <c r="D14" s="6">
        <v>6.515775042968891E-2</v>
      </c>
      <c r="E14" s="6">
        <v>5.8371050766030781E-2</v>
      </c>
      <c r="F14" s="6">
        <v>6.2228771033261382E-2</v>
      </c>
      <c r="G14" s="6">
        <v>0.13434820481934548</v>
      </c>
      <c r="I14" s="3">
        <f t="shared" si="0"/>
        <v>7.3450933141269784E-2</v>
      </c>
      <c r="J14" s="3">
        <f t="shared" si="1"/>
        <v>3.6320999280263958E-2</v>
      </c>
      <c r="K14" s="79">
        <f t="shared" si="2"/>
        <v>0.49449336757106932</v>
      </c>
    </row>
    <row r="15" spans="1:11" x14ac:dyDescent="0.35">
      <c r="A15" s="6" t="s">
        <v>81</v>
      </c>
      <c r="B15" s="6" t="s">
        <v>86</v>
      </c>
      <c r="C15" s="6">
        <v>5.5786996069183734E-2</v>
      </c>
      <c r="D15" s="6">
        <v>76.440212573903509</v>
      </c>
      <c r="E15" s="6">
        <v>78.011830353014858</v>
      </c>
      <c r="F15" s="6">
        <v>75.349339467012342</v>
      </c>
      <c r="G15" s="6">
        <v>74.90202582750392</v>
      </c>
      <c r="I15" s="3">
        <f t="shared" si="0"/>
        <v>76.344096340243652</v>
      </c>
      <c r="J15" s="3">
        <f t="shared" si="1"/>
        <v>1.3840109718610638</v>
      </c>
      <c r="K15" s="79">
        <f t="shared" si="2"/>
        <v>1.8128591969874468E-2</v>
      </c>
    </row>
    <row r="16" spans="1:11" x14ac:dyDescent="0.35">
      <c r="A16" s="6" t="s">
        <v>82</v>
      </c>
      <c r="B16" s="6" t="s">
        <v>86</v>
      </c>
      <c r="C16" s="7">
        <v>9.6079700404169438E-4</v>
      </c>
      <c r="D16" s="7">
        <v>3.449748904154126E-3</v>
      </c>
      <c r="E16" s="7">
        <v>3.0896908639355572E-3</v>
      </c>
      <c r="F16" s="7">
        <v>3.8236636039196844E-3</v>
      </c>
      <c r="G16" s="7">
        <v>4.5452746357492425E-3</v>
      </c>
      <c r="H16" s="7"/>
      <c r="I16" s="3">
        <f t="shared" si="0"/>
        <v>3.636955412602309E-3</v>
      </c>
      <c r="J16" s="3">
        <f t="shared" si="1"/>
        <v>6.223472506486431E-4</v>
      </c>
      <c r="K16" s="79">
        <f t="shared" si="2"/>
        <v>0.17111764650514155</v>
      </c>
    </row>
    <row r="17" spans="1:11" x14ac:dyDescent="0.35">
      <c r="A17" s="6" t="s">
        <v>84</v>
      </c>
      <c r="D17" s="6">
        <f>SUM(D4:D16)</f>
        <v>101.65822238236029</v>
      </c>
      <c r="E17" s="6">
        <f>SUM(E4:E16)</f>
        <v>101.33925612067145</v>
      </c>
      <c r="F17" s="6">
        <f>SUM(F4:F16)</f>
        <v>100.61288460895088</v>
      </c>
      <c r="G17" s="6">
        <f>SUM(G4:G16)</f>
        <v>101.58367756937193</v>
      </c>
      <c r="I17" s="3">
        <f t="shared" si="0"/>
        <v>101.19103023516281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3.9592858503074031</v>
      </c>
      <c r="D19" s="9">
        <v>7.1710634352022442</v>
      </c>
      <c r="E19" s="84" t="s">
        <v>98</v>
      </c>
      <c r="F19" s="84" t="s">
        <v>98</v>
      </c>
      <c r="G19" s="9">
        <v>7.0188570440653653</v>
      </c>
      <c r="H19" s="9"/>
      <c r="I19" s="3" t="e">
        <f t="shared" si="0"/>
        <v>#VALUE!</v>
      </c>
      <c r="J19" s="3">
        <f t="shared" si="1"/>
        <v>0.10762617131281912</v>
      </c>
      <c r="K19" s="79"/>
    </row>
    <row r="20" spans="1:11" x14ac:dyDescent="0.35">
      <c r="A20" s="6" t="s">
        <v>89</v>
      </c>
      <c r="B20" s="6" t="s">
        <v>87</v>
      </c>
      <c r="C20" s="9">
        <v>1.9582801411215756</v>
      </c>
      <c r="D20" s="9">
        <v>168.86202265222929</v>
      </c>
      <c r="E20" s="9">
        <v>196.73780760231091</v>
      </c>
      <c r="F20" s="9">
        <v>98.309979956546485</v>
      </c>
      <c r="G20" s="9">
        <v>177.06713824898412</v>
      </c>
      <c r="H20" s="9"/>
      <c r="I20" s="3">
        <f t="shared" si="0"/>
        <v>156.00412266982136</v>
      </c>
      <c r="J20" s="3">
        <f t="shared" si="1"/>
        <v>42.914291041606944</v>
      </c>
      <c r="K20" s="79"/>
    </row>
    <row r="21" spans="1:11" x14ac:dyDescent="0.35">
      <c r="A21" s="6" t="s">
        <v>90</v>
      </c>
      <c r="B21" s="6" t="s">
        <v>87</v>
      </c>
      <c r="C21" s="9">
        <v>5.7486802833345969</v>
      </c>
      <c r="D21" s="9">
        <v>214.69288078155654</v>
      </c>
      <c r="E21" s="9">
        <v>186.1643455850182</v>
      </c>
      <c r="F21" s="9">
        <v>191.79361651642154</v>
      </c>
      <c r="G21" s="9">
        <v>197.28769215855505</v>
      </c>
      <c r="H21" s="9"/>
      <c r="I21" s="3">
        <f t="shared" si="0"/>
        <v>194.64941619049853</v>
      </c>
      <c r="J21" s="3">
        <f t="shared" si="1"/>
        <v>12.338275854438084</v>
      </c>
      <c r="K21" s="79"/>
    </row>
    <row r="22" spans="1:11" x14ac:dyDescent="0.35">
      <c r="A22" s="6" t="s">
        <v>91</v>
      </c>
      <c r="B22" s="6" t="s">
        <v>87</v>
      </c>
      <c r="C22" s="9">
        <v>3.9901190458431195</v>
      </c>
      <c r="D22" s="9">
        <v>292.73966053327968</v>
      </c>
      <c r="E22" s="9">
        <v>431.22477147048329</v>
      </c>
      <c r="F22" s="9">
        <v>802.09311383791032</v>
      </c>
      <c r="G22" s="9">
        <v>789.36926288420739</v>
      </c>
      <c r="H22" s="9"/>
      <c r="I22" s="3">
        <f t="shared" si="0"/>
        <v>591.45744900571231</v>
      </c>
      <c r="J22" s="3">
        <f t="shared" si="1"/>
        <v>256.78017978408002</v>
      </c>
      <c r="K22" s="79"/>
    </row>
    <row r="23" spans="1:11" x14ac:dyDescent="0.35">
      <c r="A23" s="6" t="s">
        <v>92</v>
      </c>
      <c r="B23" s="6" t="s">
        <v>87</v>
      </c>
      <c r="C23" s="9">
        <v>17.562930026368356</v>
      </c>
      <c r="D23" s="9">
        <v>56.631481694424615</v>
      </c>
      <c r="E23" s="9">
        <v>68.955316051879819</v>
      </c>
      <c r="F23" s="9">
        <v>41.649461040128664</v>
      </c>
      <c r="G23" s="9">
        <v>58.982648696078577</v>
      </c>
      <c r="H23" s="9"/>
      <c r="I23" s="3">
        <f t="shared" si="0"/>
        <v>56.137280762420026</v>
      </c>
      <c r="J23" s="3">
        <f t="shared" si="1"/>
        <v>11.281877166699786</v>
      </c>
      <c r="K23" s="79"/>
    </row>
    <row r="24" spans="1:11" x14ac:dyDescent="0.35">
      <c r="A24" s="6" t="s">
        <v>93</v>
      </c>
      <c r="B24" s="6" t="s">
        <v>87</v>
      </c>
      <c r="C24" s="9">
        <v>245.8547688225303</v>
      </c>
      <c r="D24" s="9">
        <v>595.81165792651473</v>
      </c>
      <c r="E24" s="9">
        <v>533.75311919877163</v>
      </c>
      <c r="F24" s="9">
        <v>569.02865730556437</v>
      </c>
      <c r="G24" s="9">
        <v>1228.4989295209371</v>
      </c>
      <c r="H24" s="9"/>
      <c r="I24" s="3">
        <f t="shared" si="0"/>
        <v>671.64569007602063</v>
      </c>
      <c r="J24" s="3">
        <f t="shared" si="1"/>
        <v>332.12433910028608</v>
      </c>
      <c r="K24" s="79"/>
    </row>
    <row r="25" spans="1:11" x14ac:dyDescent="0.35">
      <c r="A25" s="6" t="s">
        <v>94</v>
      </c>
      <c r="B25" s="6" t="s">
        <v>87</v>
      </c>
      <c r="C25" s="9">
        <v>1.64632925018054</v>
      </c>
      <c r="D25" s="9">
        <v>16.507440500695179</v>
      </c>
      <c r="E25" s="9">
        <v>9.6050273055592008</v>
      </c>
      <c r="F25" s="9">
        <v>9.2554375025788822</v>
      </c>
      <c r="G25" s="9">
        <v>21.443011910863714</v>
      </c>
      <c r="H25" s="9"/>
      <c r="I25" s="3">
        <f t="shared" si="0"/>
        <v>12.611897004639177</v>
      </c>
      <c r="J25" s="3">
        <f t="shared" si="1"/>
        <v>5.8693539043152061</v>
      </c>
      <c r="K25" s="79"/>
    </row>
    <row r="26" spans="1:11" x14ac:dyDescent="0.35">
      <c r="A26" s="6" t="s">
        <v>95</v>
      </c>
      <c r="B26" s="6" t="s">
        <v>87</v>
      </c>
      <c r="C26" s="9">
        <v>16.377924505599331</v>
      </c>
      <c r="D26" s="9">
        <v>101.31787792507255</v>
      </c>
      <c r="E26" s="9">
        <v>109.71646162878102</v>
      </c>
      <c r="F26" s="9">
        <v>141.93600632448116</v>
      </c>
      <c r="G26" s="9">
        <v>35.387499025619768</v>
      </c>
      <c r="H26" s="9"/>
      <c r="I26" s="3">
        <f t="shared" si="0"/>
        <v>106.66838547620277</v>
      </c>
      <c r="J26" s="3">
        <f t="shared" si="1"/>
        <v>44.70520250709118</v>
      </c>
      <c r="K26" s="79"/>
    </row>
    <row r="27" spans="1:11" x14ac:dyDescent="0.35">
      <c r="A27" s="6" t="s">
        <v>96</v>
      </c>
      <c r="B27" s="6" t="s">
        <v>87</v>
      </c>
      <c r="C27" s="9">
        <v>5.7585262871675686</v>
      </c>
      <c r="D27" s="9">
        <v>20.676032153652482</v>
      </c>
      <c r="E27" s="9">
        <v>18.518028245664976</v>
      </c>
      <c r="F27" s="9">
        <v>22.917085798387721</v>
      </c>
      <c r="G27" s="9">
        <v>27.242053589107744</v>
      </c>
      <c r="H27" s="9"/>
      <c r="I27" s="3">
        <f t="shared" si="0"/>
        <v>21.798052305144267</v>
      </c>
      <c r="J27" s="3">
        <f t="shared" si="1"/>
        <v>3.730031408852267</v>
      </c>
      <c r="K27" s="79"/>
    </row>
    <row r="28" spans="1:11" x14ac:dyDescent="0.35">
      <c r="A28" s="6" t="s">
        <v>97</v>
      </c>
      <c r="B28" s="6" t="s">
        <v>87</v>
      </c>
      <c r="C28" s="9">
        <v>46.167065491658782</v>
      </c>
      <c r="D28" s="84" t="s">
        <v>98</v>
      </c>
      <c r="E28" s="9">
        <v>158.91396793267972</v>
      </c>
      <c r="F28" s="9">
        <v>95.750634519826974</v>
      </c>
      <c r="G28" s="9">
        <v>54.159696942113456</v>
      </c>
      <c r="H28" s="9"/>
      <c r="I28" s="3" t="e">
        <f t="shared" si="0"/>
        <v>#VALUE!</v>
      </c>
      <c r="J28" s="3">
        <f t="shared" si="1"/>
        <v>52.746042611715538</v>
      </c>
      <c r="K28" s="7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G28"/>
    </sheetView>
  </sheetViews>
  <sheetFormatPr baseColWidth="10" defaultRowHeight="14.5" x14ac:dyDescent="0.35"/>
  <cols>
    <col min="1" max="16384" width="10.90625" style="6"/>
  </cols>
  <sheetData>
    <row r="1" spans="1:11" s="58" customFormat="1" ht="29" x14ac:dyDescent="0.35">
      <c r="C1" s="58" t="s">
        <v>85</v>
      </c>
      <c r="D1" s="58" t="s">
        <v>190</v>
      </c>
      <c r="E1" s="58" t="s">
        <v>191</v>
      </c>
      <c r="F1" s="58" t="s">
        <v>192</v>
      </c>
      <c r="G1" s="58" t="s">
        <v>193</v>
      </c>
      <c r="I1" s="58" t="s">
        <v>247</v>
      </c>
    </row>
    <row r="2" spans="1:11" ht="29" x14ac:dyDescent="0.35">
      <c r="I2" s="32" t="s">
        <v>263</v>
      </c>
      <c r="J2" s="32" t="s">
        <v>261</v>
      </c>
      <c r="K2" s="32" t="s">
        <v>262</v>
      </c>
    </row>
    <row r="3" spans="1:11" x14ac:dyDescent="0.35">
      <c r="A3" s="6" t="s">
        <v>129</v>
      </c>
      <c r="B3" s="6" t="s">
        <v>104</v>
      </c>
      <c r="D3" s="81">
        <v>669.2</v>
      </c>
      <c r="E3" s="81">
        <v>730.65</v>
      </c>
      <c r="F3" s="81">
        <v>713.75</v>
      </c>
      <c r="G3" s="81">
        <v>626.5</v>
      </c>
      <c r="I3" s="32"/>
      <c r="J3" s="32"/>
      <c r="K3" s="32"/>
    </row>
    <row r="4" spans="1:11" x14ac:dyDescent="0.35">
      <c r="A4" s="6" t="s">
        <v>15</v>
      </c>
      <c r="B4" s="6" t="s">
        <v>86</v>
      </c>
      <c r="D4" s="59">
        <v>0.23227595770497089</v>
      </c>
      <c r="E4" s="59">
        <v>0.69241309608266022</v>
      </c>
      <c r="F4" s="59">
        <v>0.75287280412098312</v>
      </c>
      <c r="G4" s="59">
        <v>0.51578488553106183</v>
      </c>
      <c r="H4" s="3"/>
      <c r="I4" s="3">
        <f>(D4/6)+(E4/3)+(F4/3)+(G4/6)</f>
        <v>0.60643877394055334</v>
      </c>
      <c r="J4" s="3">
        <f>_xlfn.STDEV.S(D4:G4)</f>
        <v>0.23348593051292649</v>
      </c>
      <c r="K4" s="79">
        <f>J4/I4</f>
        <v>0.38501154699553253</v>
      </c>
    </row>
    <row r="5" spans="1:11" x14ac:dyDescent="0.35">
      <c r="A5" s="6" t="s">
        <v>122</v>
      </c>
      <c r="B5" s="6" t="s">
        <v>86</v>
      </c>
      <c r="C5" s="6">
        <v>4.4521561106647782E-2</v>
      </c>
      <c r="D5" s="6">
        <v>16.384070068053372</v>
      </c>
      <c r="E5" s="6">
        <v>15.481926056779114</v>
      </c>
      <c r="F5" s="6">
        <v>15.228094205352729</v>
      </c>
      <c r="G5" s="6">
        <v>15.890278876477675</v>
      </c>
      <c r="H5" s="3"/>
      <c r="I5" s="3">
        <f t="shared" ref="I5:I28" si="0">(D5/6)+(E5/3)+(F5/3)+(G5/6)</f>
        <v>15.615731578132456</v>
      </c>
      <c r="J5" s="3">
        <f t="shared" ref="J5:J28" si="1">_xlfn.STDEV.S(D5:G5)</f>
        <v>0.5052759086157298</v>
      </c>
      <c r="K5" s="79">
        <f t="shared" ref="K5:K16" si="2">J5/I5</f>
        <v>3.2356851556240546E-2</v>
      </c>
    </row>
    <row r="6" spans="1:11" x14ac:dyDescent="0.35">
      <c r="A6" s="6" t="s">
        <v>73</v>
      </c>
      <c r="B6" s="6" t="s">
        <v>86</v>
      </c>
      <c r="C6" s="7">
        <v>3.4813793272115913E-3</v>
      </c>
      <c r="D6" s="7">
        <v>0.45696416064012868</v>
      </c>
      <c r="E6" s="7">
        <v>0.56399970561688162</v>
      </c>
      <c r="F6" s="7">
        <v>0.50514487131482388</v>
      </c>
      <c r="G6" s="7">
        <v>0.50555120929925845</v>
      </c>
      <c r="H6" s="3"/>
      <c r="I6" s="3">
        <f t="shared" si="0"/>
        <v>0.5168007539671331</v>
      </c>
      <c r="J6" s="3">
        <f t="shared" si="1"/>
        <v>4.3797805709937597E-2</v>
      </c>
      <c r="K6" s="79">
        <f t="shared" si="2"/>
        <v>8.4747952424084505E-2</v>
      </c>
    </row>
    <row r="7" spans="1:11" x14ac:dyDescent="0.35">
      <c r="A7" s="6" t="s">
        <v>74</v>
      </c>
      <c r="B7" s="6" t="s">
        <v>86</v>
      </c>
      <c r="C7" s="7">
        <v>4.9484045781032363E-3</v>
      </c>
      <c r="D7" s="7">
        <v>0.51033505196396034</v>
      </c>
      <c r="E7" s="7">
        <v>0.64882651596395025</v>
      </c>
      <c r="F7" s="7">
        <v>0.56764319898279869</v>
      </c>
      <c r="G7" s="7">
        <v>0.57238407348086906</v>
      </c>
      <c r="H7" s="3"/>
      <c r="I7" s="3">
        <f t="shared" si="0"/>
        <v>0.58594309255638788</v>
      </c>
      <c r="J7" s="3">
        <f t="shared" si="1"/>
        <v>5.6841038759162119E-2</v>
      </c>
      <c r="K7" s="79">
        <f t="shared" si="2"/>
        <v>9.70077802456423E-2</v>
      </c>
    </row>
    <row r="8" spans="1:11" x14ac:dyDescent="0.35">
      <c r="A8" s="6" t="s">
        <v>75</v>
      </c>
      <c r="B8" s="6" t="s">
        <v>86</v>
      </c>
      <c r="C8" s="6">
        <v>1.7629222124742678E-2</v>
      </c>
      <c r="D8" s="6">
        <v>1.6118259651392919</v>
      </c>
      <c r="E8" s="6">
        <v>2.3030842850811601</v>
      </c>
      <c r="F8" s="6">
        <v>2.2586668068226468</v>
      </c>
      <c r="G8" s="6">
        <v>1.8965174103842739</v>
      </c>
      <c r="H8" s="3"/>
      <c r="I8" s="3">
        <f t="shared" si="0"/>
        <v>2.1053075932218634</v>
      </c>
      <c r="J8" s="3">
        <f t="shared" si="1"/>
        <v>0.32605113091743804</v>
      </c>
      <c r="K8" s="79">
        <f t="shared" si="2"/>
        <v>0.15487101835721057</v>
      </c>
    </row>
    <row r="9" spans="1:11" x14ac:dyDescent="0.35">
      <c r="A9" s="6" t="s">
        <v>83</v>
      </c>
      <c r="B9" s="6" t="s">
        <v>86</v>
      </c>
      <c r="C9" s="7">
        <v>2.1600458966138125E-3</v>
      </c>
      <c r="D9" s="7">
        <v>0.18881113836530683</v>
      </c>
      <c r="E9" s="7">
        <v>1.2682579040207935</v>
      </c>
      <c r="F9" s="7">
        <v>1.375383505682668</v>
      </c>
      <c r="G9" s="7">
        <v>1.2426746709545902</v>
      </c>
      <c r="H9" s="3"/>
      <c r="I9" s="3">
        <f>(D9/6)+(E9/3)+(F9/3)+(G9/6)</f>
        <v>1.11979477145447</v>
      </c>
      <c r="J9" s="3">
        <f>_xlfn.STDEV.S(D9:G9)</f>
        <v>0.55629201558528085</v>
      </c>
      <c r="K9" s="79">
        <f>J9/I9</f>
        <v>0.49678032954442958</v>
      </c>
    </row>
    <row r="10" spans="1:11" x14ac:dyDescent="0.35">
      <c r="A10" s="6" t="s">
        <v>76</v>
      </c>
      <c r="B10" s="6" t="s">
        <v>86</v>
      </c>
      <c r="C10" s="7">
        <v>1.0483744901900213E-3</v>
      </c>
      <c r="D10" s="7">
        <v>1.4285079653529634E-2</v>
      </c>
      <c r="E10" s="7">
        <v>8.1321450385118899E-2</v>
      </c>
      <c r="F10" s="7">
        <v>4.5643606735559172E-2</v>
      </c>
      <c r="G10" s="7">
        <v>1.6565591590428592E-2</v>
      </c>
      <c r="H10" s="3"/>
      <c r="I10" s="3">
        <f t="shared" si="0"/>
        <v>4.7463464247552392E-2</v>
      </c>
      <c r="J10" s="3">
        <f t="shared" si="1"/>
        <v>3.135043021609716E-2</v>
      </c>
      <c r="K10" s="79">
        <f t="shared" si="2"/>
        <v>0.66051710959369858</v>
      </c>
    </row>
    <row r="11" spans="1:11" x14ac:dyDescent="0.35">
      <c r="A11" s="6" t="s">
        <v>77</v>
      </c>
      <c r="B11" s="6" t="s">
        <v>86</v>
      </c>
      <c r="C11" s="7">
        <v>5.1521182925292751E-4</v>
      </c>
      <c r="D11" s="7">
        <v>0.17615590573143075</v>
      </c>
      <c r="E11" s="7">
        <v>7.0292755864407877E-2</v>
      </c>
      <c r="F11" s="7">
        <v>5.564566951467715E-2</v>
      </c>
      <c r="G11" s="7">
        <v>8.6744316078263148E-2</v>
      </c>
      <c r="H11" s="3"/>
      <c r="I11" s="3">
        <f t="shared" si="0"/>
        <v>8.5796178761310654E-2</v>
      </c>
      <c r="J11" s="3">
        <f t="shared" si="1"/>
        <v>5.4142152930338069E-2</v>
      </c>
      <c r="K11" s="79">
        <f t="shared" si="2"/>
        <v>0.6310555284864644</v>
      </c>
    </row>
    <row r="12" spans="1:11" x14ac:dyDescent="0.35">
      <c r="A12" s="6" t="s">
        <v>78</v>
      </c>
      <c r="B12" s="6" t="s">
        <v>86</v>
      </c>
      <c r="C12" s="6">
        <v>1.1750823253766687E-2</v>
      </c>
      <c r="D12" s="6">
        <v>7.3921599001716523</v>
      </c>
      <c r="E12" s="6">
        <v>3.8048545213613911</v>
      </c>
      <c r="F12" s="6">
        <v>3.3687993812069417</v>
      </c>
      <c r="G12" s="6">
        <v>4.459455443999139</v>
      </c>
      <c r="H12" s="3"/>
      <c r="I12" s="3">
        <f t="shared" si="0"/>
        <v>4.3664871915512435</v>
      </c>
      <c r="J12" s="3">
        <f t="shared" si="1"/>
        <v>1.8134939176935454</v>
      </c>
      <c r="K12" s="79">
        <f t="shared" si="2"/>
        <v>0.41532102079733374</v>
      </c>
    </row>
    <row r="13" spans="1:11" x14ac:dyDescent="0.35">
      <c r="A13" s="6" t="s">
        <v>79</v>
      </c>
      <c r="B13" s="6" t="s">
        <v>86</v>
      </c>
      <c r="C13" s="6">
        <v>1.814057595258663E-2</v>
      </c>
      <c r="D13" s="6">
        <v>0.34866564347666051</v>
      </c>
      <c r="E13" s="6">
        <v>0.29919154035112944</v>
      </c>
      <c r="F13" s="6">
        <v>0.30816487384329361</v>
      </c>
      <c r="G13" s="6">
        <v>0.39409797476221248</v>
      </c>
      <c r="H13" s="3"/>
      <c r="I13" s="3">
        <f t="shared" si="0"/>
        <v>0.32624607443795317</v>
      </c>
      <c r="J13" s="3">
        <f t="shared" si="1"/>
        <v>4.3420757120624251E-2</v>
      </c>
      <c r="K13" s="79">
        <f t="shared" si="2"/>
        <v>0.13309204469487707</v>
      </c>
    </row>
    <row r="14" spans="1:11" x14ac:dyDescent="0.35">
      <c r="A14" s="6" t="s">
        <v>80</v>
      </c>
      <c r="B14" s="6" t="s">
        <v>86</v>
      </c>
      <c r="C14" s="6">
        <v>2.6886589840548338E-2</v>
      </c>
      <c r="D14" s="6">
        <v>7.6170554915871921E-2</v>
      </c>
      <c r="E14" s="6">
        <v>0.11644450122372525</v>
      </c>
      <c r="F14" s="6">
        <v>0.11570007708325203</v>
      </c>
      <c r="G14" s="6">
        <v>8.679260419426009E-2</v>
      </c>
      <c r="H14" s="3"/>
      <c r="I14" s="3">
        <f t="shared" si="0"/>
        <v>0.10454205262068109</v>
      </c>
      <c r="J14" s="3">
        <f t="shared" si="1"/>
        <v>2.043859290337046E-2</v>
      </c>
      <c r="K14" s="79">
        <f t="shared" si="2"/>
        <v>0.19550594608592164</v>
      </c>
    </row>
    <row r="15" spans="1:11" x14ac:dyDescent="0.35">
      <c r="A15" s="6" t="s">
        <v>81</v>
      </c>
      <c r="B15" s="6" t="s">
        <v>86</v>
      </c>
      <c r="C15" s="6">
        <v>5.5786996069183734E-2</v>
      </c>
      <c r="D15" s="6">
        <v>73.746198957982273</v>
      </c>
      <c r="E15" s="6">
        <v>75.034288641186251</v>
      </c>
      <c r="F15" s="6">
        <v>75.986296425446213</v>
      </c>
      <c r="G15" s="6">
        <v>74.59229725206022</v>
      </c>
      <c r="H15" s="3"/>
      <c r="I15" s="3">
        <f t="shared" si="0"/>
        <v>75.063277723884568</v>
      </c>
      <c r="J15" s="3">
        <f t="shared" si="1"/>
        <v>0.9326486889369815</v>
      </c>
      <c r="K15" s="79">
        <f t="shared" si="2"/>
        <v>1.2424832983814931E-2</v>
      </c>
    </row>
    <row r="16" spans="1:11" x14ac:dyDescent="0.35">
      <c r="A16" s="6" t="s">
        <v>82</v>
      </c>
      <c r="B16" s="6" t="s">
        <v>86</v>
      </c>
      <c r="C16" s="7">
        <v>9.6079700404169438E-4</v>
      </c>
      <c r="D16" s="7">
        <v>2.9943076060052645E-3</v>
      </c>
      <c r="E16" s="7">
        <v>5.0073652172506634E-3</v>
      </c>
      <c r="F16" s="7">
        <v>5.002355317607449E-3</v>
      </c>
      <c r="G16" s="7">
        <v>5.2277822563435812E-3</v>
      </c>
      <c r="H16" s="3"/>
      <c r="I16" s="3">
        <f t="shared" si="0"/>
        <v>4.706921822010845E-3</v>
      </c>
      <c r="J16" s="3">
        <f t="shared" si="1"/>
        <v>1.0477154371493456E-3</v>
      </c>
      <c r="K16" s="79">
        <f t="shared" si="2"/>
        <v>0.22259036303724947</v>
      </c>
    </row>
    <row r="17" spans="1:11" x14ac:dyDescent="0.35">
      <c r="A17" s="6" t="s">
        <v>84</v>
      </c>
      <c r="D17" s="6">
        <f>SUM(D4:D16)</f>
        <v>101.14091269140445</v>
      </c>
      <c r="E17" s="6">
        <f>SUM(E4:E16)</f>
        <v>100.36990833913383</v>
      </c>
      <c r="F17" s="6">
        <f>SUM(F4:F16)</f>
        <v>100.57305778142418</v>
      </c>
      <c r="G17" s="6">
        <f>SUM(G4:G16)</f>
        <v>100.26437209106859</v>
      </c>
      <c r="I17" s="3">
        <f t="shared" si="0"/>
        <v>100.54853617059818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3.9592858503074031</v>
      </c>
      <c r="D19" s="9">
        <v>4.2677496938501678</v>
      </c>
      <c r="E19" s="9">
        <v>47.819653710852094</v>
      </c>
      <c r="F19" s="9">
        <v>21.519875854385933</v>
      </c>
      <c r="G19" s="9">
        <v>9.5154884546422949</v>
      </c>
      <c r="H19" s="3"/>
      <c r="I19" s="3">
        <f t="shared" si="0"/>
        <v>25.410382879828084</v>
      </c>
      <c r="J19" s="3">
        <f t="shared" si="1"/>
        <v>19.418495630850526</v>
      </c>
      <c r="K19" s="79"/>
    </row>
    <row r="20" spans="1:11" x14ac:dyDescent="0.35">
      <c r="A20" s="6" t="s">
        <v>89</v>
      </c>
      <c r="B20" s="6" t="s">
        <v>87</v>
      </c>
      <c r="C20" s="9">
        <v>1.9582801411215756</v>
      </c>
      <c r="D20" s="9">
        <v>145.6243403223238</v>
      </c>
      <c r="E20" s="9">
        <v>116.77627955138188</v>
      </c>
      <c r="F20" s="9">
        <v>151.99950112224315</v>
      </c>
      <c r="G20" s="9">
        <v>180.31856301760212</v>
      </c>
      <c r="H20" s="3"/>
      <c r="I20" s="3">
        <f t="shared" si="0"/>
        <v>143.9157441145293</v>
      </c>
      <c r="J20" s="3">
        <f t="shared" si="1"/>
        <v>26.071710029683857</v>
      </c>
      <c r="K20" s="79"/>
    </row>
    <row r="21" spans="1:11" x14ac:dyDescent="0.35">
      <c r="A21" s="6" t="s">
        <v>90</v>
      </c>
      <c r="B21" s="6" t="s">
        <v>87</v>
      </c>
      <c r="C21" s="9">
        <v>5.7486802833345969</v>
      </c>
      <c r="D21" s="9">
        <v>142.25919380017106</v>
      </c>
      <c r="E21" s="9">
        <v>178.63684714999178</v>
      </c>
      <c r="F21" s="9">
        <v>173.11203916420189</v>
      </c>
      <c r="G21" s="9">
        <v>187.4661747203771</v>
      </c>
      <c r="H21" s="3"/>
      <c r="I21" s="3">
        <f t="shared" si="0"/>
        <v>172.20385685815592</v>
      </c>
      <c r="J21" s="3">
        <f t="shared" si="1"/>
        <v>19.649903711397801</v>
      </c>
      <c r="K21" s="79"/>
    </row>
    <row r="22" spans="1:11" x14ac:dyDescent="0.35">
      <c r="A22" s="6" t="s">
        <v>91</v>
      </c>
      <c r="B22" s="6" t="s">
        <v>87</v>
      </c>
      <c r="C22" s="9">
        <v>3.9901190458431195</v>
      </c>
      <c r="D22" s="9">
        <v>1334.0947127466281</v>
      </c>
      <c r="E22" s="9">
        <v>544.39057497199497</v>
      </c>
      <c r="F22" s="9">
        <v>415.27446132751868</v>
      </c>
      <c r="G22" s="9">
        <v>671.80163197028651</v>
      </c>
      <c r="H22" s="3"/>
      <c r="I22" s="3">
        <f t="shared" si="0"/>
        <v>654.20440288599025</v>
      </c>
      <c r="J22" s="3">
        <f t="shared" si="1"/>
        <v>408.77929477149092</v>
      </c>
      <c r="K22" s="79"/>
    </row>
    <row r="23" spans="1:11" x14ac:dyDescent="0.35">
      <c r="A23" s="6" t="s">
        <v>92</v>
      </c>
      <c r="B23" s="6" t="s">
        <v>87</v>
      </c>
      <c r="C23" s="9">
        <v>17.562930026368356</v>
      </c>
      <c r="D23" s="9">
        <v>31.693790116019436</v>
      </c>
      <c r="E23" s="9">
        <v>50.703055662213536</v>
      </c>
      <c r="F23" s="9">
        <v>63.744037810171903</v>
      </c>
      <c r="G23" s="9">
        <v>70.184997112763568</v>
      </c>
      <c r="H23" s="3"/>
      <c r="I23" s="3">
        <f t="shared" si="0"/>
        <v>55.128829028925644</v>
      </c>
      <c r="J23" s="3">
        <f t="shared" si="1"/>
        <v>16.983430122554068</v>
      </c>
      <c r="K23" s="79"/>
    </row>
    <row r="24" spans="1:11" x14ac:dyDescent="0.35">
      <c r="A24" s="6" t="s">
        <v>93</v>
      </c>
      <c r="B24" s="6" t="s">
        <v>87</v>
      </c>
      <c r="C24" s="9">
        <v>245.8547688225303</v>
      </c>
      <c r="D24" s="9">
        <v>681.11345903862889</v>
      </c>
      <c r="E24" s="9">
        <v>1064.7849392130258</v>
      </c>
      <c r="F24" s="9">
        <v>1019.483936409169</v>
      </c>
      <c r="G24" s="9">
        <v>793.64381151469979</v>
      </c>
      <c r="H24" s="3"/>
      <c r="I24" s="3">
        <f t="shared" si="0"/>
        <v>940.54917029961973</v>
      </c>
      <c r="J24" s="3">
        <f t="shared" si="1"/>
        <v>182.7874263729305</v>
      </c>
      <c r="K24" s="79"/>
    </row>
    <row r="25" spans="1:11" x14ac:dyDescent="0.35">
      <c r="A25" s="6" t="s">
        <v>94</v>
      </c>
      <c r="B25" s="6" t="s">
        <v>87</v>
      </c>
      <c r="C25" s="9">
        <v>1.64632925018054</v>
      </c>
      <c r="D25" s="9">
        <v>22.104628223322841</v>
      </c>
      <c r="E25" s="9">
        <v>30.572807711606494</v>
      </c>
      <c r="F25" s="9">
        <v>28.345411171883175</v>
      </c>
      <c r="G25" s="9">
        <v>23.635022402210776</v>
      </c>
      <c r="H25" s="3"/>
      <c r="I25" s="3">
        <f t="shared" si="0"/>
        <v>27.262681398752157</v>
      </c>
      <c r="J25" s="3">
        <f t="shared" si="1"/>
        <v>3.961075871375292</v>
      </c>
      <c r="K25" s="79"/>
    </row>
    <row r="26" spans="1:11" x14ac:dyDescent="0.35">
      <c r="A26" s="6" t="s">
        <v>95</v>
      </c>
      <c r="B26" s="6" t="s">
        <v>87</v>
      </c>
      <c r="C26" s="9">
        <v>16.377924505599331</v>
      </c>
      <c r="D26" s="9">
        <v>104.5037849771694</v>
      </c>
      <c r="E26" s="9">
        <v>100.79641475853695</v>
      </c>
      <c r="F26" s="9">
        <v>110.49024651895937</v>
      </c>
      <c r="G26" s="9">
        <v>135.1690489689951</v>
      </c>
      <c r="H26" s="3"/>
      <c r="I26" s="3">
        <f t="shared" si="0"/>
        <v>110.37435941685953</v>
      </c>
      <c r="J26" s="3">
        <f t="shared" si="1"/>
        <v>15.476951623168842</v>
      </c>
      <c r="K26" s="79"/>
    </row>
    <row r="27" spans="1:11" x14ac:dyDescent="0.35">
      <c r="A27" s="6" t="s">
        <v>96</v>
      </c>
      <c r="B27" s="6" t="s">
        <v>87</v>
      </c>
      <c r="C27" s="9">
        <v>5.7585262871675686</v>
      </c>
      <c r="D27" s="9">
        <v>17.549532626951038</v>
      </c>
      <c r="E27" s="9">
        <v>30.011588412212799</v>
      </c>
      <c r="F27" s="9">
        <v>28.890700635814571</v>
      </c>
      <c r="G27" s="9">
        <v>31.332655514230037</v>
      </c>
      <c r="H27" s="3"/>
      <c r="I27" s="3">
        <f t="shared" si="0"/>
        <v>27.781127706205972</v>
      </c>
      <c r="J27" s="3">
        <f t="shared" si="1"/>
        <v>6.3433965274239332</v>
      </c>
      <c r="K27" s="79"/>
    </row>
    <row r="28" spans="1:11" x14ac:dyDescent="0.35">
      <c r="A28" s="6" t="s">
        <v>97</v>
      </c>
      <c r="B28" s="6" t="s">
        <v>87</v>
      </c>
      <c r="C28" s="9">
        <v>46.167065491658782</v>
      </c>
      <c r="D28" s="9">
        <v>55.083257041213024</v>
      </c>
      <c r="E28" s="9">
        <v>105.35575889744322</v>
      </c>
      <c r="F28" s="9">
        <v>82.374406745840005</v>
      </c>
      <c r="G28" s="9">
        <v>94.153417525895023</v>
      </c>
      <c r="H28" s="3"/>
      <c r="I28" s="3">
        <f t="shared" si="0"/>
        <v>87.449500975612409</v>
      </c>
      <c r="J28" s="3">
        <f t="shared" si="1"/>
        <v>21.585081324187009</v>
      </c>
      <c r="K28" s="7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19" sqref="G19"/>
    </sheetView>
  </sheetViews>
  <sheetFormatPr baseColWidth="10" defaultRowHeight="14.5" x14ac:dyDescent="0.35"/>
  <cols>
    <col min="1" max="16384" width="10.90625" style="6"/>
  </cols>
  <sheetData>
    <row r="1" spans="1:11" s="58" customFormat="1" ht="29" x14ac:dyDescent="0.35">
      <c r="C1" s="58" t="s">
        <v>85</v>
      </c>
      <c r="D1" s="58" t="s">
        <v>194</v>
      </c>
      <c r="E1" s="58" t="s">
        <v>195</v>
      </c>
      <c r="F1" s="58" t="s">
        <v>196</v>
      </c>
      <c r="G1" s="58" t="s">
        <v>197</v>
      </c>
      <c r="I1" s="58" t="s">
        <v>248</v>
      </c>
    </row>
    <row r="2" spans="1:11" ht="29" x14ac:dyDescent="0.35">
      <c r="I2" s="32" t="s">
        <v>263</v>
      </c>
      <c r="J2" s="32" t="s">
        <v>261</v>
      </c>
      <c r="K2" s="32" t="s">
        <v>262</v>
      </c>
    </row>
    <row r="3" spans="1:11" x14ac:dyDescent="0.35">
      <c r="A3" s="6" t="s">
        <v>129</v>
      </c>
      <c r="B3" s="6" t="s">
        <v>104</v>
      </c>
      <c r="D3" s="81">
        <v>741.05</v>
      </c>
      <c r="E3" s="81">
        <v>775.35</v>
      </c>
      <c r="F3" s="81">
        <v>646.1</v>
      </c>
      <c r="G3" s="81">
        <v>852.9</v>
      </c>
      <c r="I3" s="32"/>
      <c r="J3" s="32"/>
      <c r="K3" s="32"/>
    </row>
    <row r="4" spans="1:11" x14ac:dyDescent="0.35">
      <c r="A4" s="6" t="s">
        <v>15</v>
      </c>
      <c r="B4" s="6" t="s">
        <v>86</v>
      </c>
      <c r="D4" s="59">
        <v>0.3167924639850952</v>
      </c>
      <c r="E4" s="59">
        <v>0.55875567748523736</v>
      </c>
      <c r="F4" s="59">
        <v>0.2729648139221581</v>
      </c>
      <c r="G4" s="59">
        <v>0.41998886051065654</v>
      </c>
      <c r="H4" s="3"/>
      <c r="I4" s="3">
        <f>(D4/6)+(E4/3)+(F4/3)+(G4/6)</f>
        <v>0.40003705121842376</v>
      </c>
      <c r="J4" s="3">
        <f>_xlfn.STDEV.S(D4:G4)</f>
        <v>0.12703846967154611</v>
      </c>
      <c r="K4" s="79">
        <f>J4/I4</f>
        <v>0.31756675859052363</v>
      </c>
    </row>
    <row r="5" spans="1:11" x14ac:dyDescent="0.35">
      <c r="A5" s="6" t="s">
        <v>122</v>
      </c>
      <c r="B5" s="6" t="s">
        <v>86</v>
      </c>
      <c r="C5" s="6">
        <v>4.4521561106647782E-2</v>
      </c>
      <c r="D5" s="6">
        <v>13.453564346129021</v>
      </c>
      <c r="E5" s="6">
        <v>15.38914452179316</v>
      </c>
      <c r="F5" s="6">
        <v>16.159489208587132</v>
      </c>
      <c r="G5" s="6">
        <v>15.733333618566368</v>
      </c>
      <c r="H5" s="3"/>
      <c r="I5" s="3">
        <f t="shared" ref="I5:I28" si="0">(D5/6)+(E5/3)+(F5/3)+(G5/6)</f>
        <v>15.380694237575995</v>
      </c>
      <c r="J5" s="3">
        <f t="shared" ref="J5:J28" si="1">_xlfn.STDEV.S(D5:G5)</f>
        <v>1.1958035503012778</v>
      </c>
      <c r="K5" s="79">
        <f t="shared" ref="K5:K16" si="2">J5/I5</f>
        <v>7.7747046513664847E-2</v>
      </c>
    </row>
    <row r="6" spans="1:11" x14ac:dyDescent="0.35">
      <c r="A6" s="6" t="s">
        <v>73</v>
      </c>
      <c r="B6" s="6" t="s">
        <v>86</v>
      </c>
      <c r="C6" s="7">
        <v>3.4813793272115913E-3</v>
      </c>
      <c r="D6" s="7">
        <v>0.42911437702614708</v>
      </c>
      <c r="E6" s="7">
        <v>0.23529054229198887</v>
      </c>
      <c r="F6" s="7">
        <v>0.19660075557027346</v>
      </c>
      <c r="G6" s="7">
        <v>0.24543016570763002</v>
      </c>
      <c r="H6" s="3"/>
      <c r="I6" s="3">
        <f t="shared" si="0"/>
        <v>0.25638785640971695</v>
      </c>
      <c r="J6" s="3">
        <f t="shared" si="1"/>
        <v>0.1038244413321634</v>
      </c>
      <c r="K6" s="79">
        <f t="shared" si="2"/>
        <v>0.40495069768923936</v>
      </c>
    </row>
    <row r="7" spans="1:11" x14ac:dyDescent="0.35">
      <c r="A7" s="6" t="s">
        <v>74</v>
      </c>
      <c r="B7" s="6" t="s">
        <v>86</v>
      </c>
      <c r="C7" s="7">
        <v>4.9484045781032363E-3</v>
      </c>
      <c r="D7" s="7">
        <v>0.69227577869473123</v>
      </c>
      <c r="E7" s="7">
        <v>0.53032861661744524</v>
      </c>
      <c r="F7" s="7">
        <v>0.54512159233414914</v>
      </c>
      <c r="G7" s="7">
        <v>0.50352525344310117</v>
      </c>
      <c r="H7" s="3"/>
      <c r="I7" s="3">
        <f t="shared" si="0"/>
        <v>0.55778357500683684</v>
      </c>
      <c r="J7" s="3">
        <f t="shared" si="1"/>
        <v>8.4742505306883376E-2</v>
      </c>
      <c r="K7" s="79">
        <f t="shared" si="2"/>
        <v>0.15192721532871362</v>
      </c>
    </row>
    <row r="8" spans="1:11" x14ac:dyDescent="0.35">
      <c r="A8" s="6" t="s">
        <v>75</v>
      </c>
      <c r="B8" s="6" t="s">
        <v>86</v>
      </c>
      <c r="C8" s="6">
        <v>1.7629222124742678E-2</v>
      </c>
      <c r="D8" s="6">
        <v>2.0984645303205856</v>
      </c>
      <c r="E8" s="6">
        <v>2.6994951430501972</v>
      </c>
      <c r="F8" s="6">
        <v>0.87689900972697365</v>
      </c>
      <c r="G8" s="6">
        <v>1.852086140518499</v>
      </c>
      <c r="H8" s="3"/>
      <c r="I8" s="3">
        <f t="shared" si="0"/>
        <v>1.8505564960655712</v>
      </c>
      <c r="J8" s="3">
        <f t="shared" si="1"/>
        <v>0.75856833642618515</v>
      </c>
      <c r="K8" s="79">
        <f t="shared" si="2"/>
        <v>0.40991363302820594</v>
      </c>
    </row>
    <row r="9" spans="1:11" x14ac:dyDescent="0.35">
      <c r="A9" s="6" t="s">
        <v>83</v>
      </c>
      <c r="B9" s="6" t="s">
        <v>86</v>
      </c>
      <c r="C9" s="7">
        <v>2.1600458966138125E-3</v>
      </c>
      <c r="D9" s="7">
        <v>0.83084394860283917</v>
      </c>
      <c r="E9" s="7">
        <v>1.6211781571480737</v>
      </c>
      <c r="F9" s="7">
        <v>1.7408111913389748</v>
      </c>
      <c r="G9" s="7">
        <v>1.233146700993047</v>
      </c>
      <c r="H9" s="3"/>
      <c r="I9" s="3">
        <f>(D9/6)+(E9/3)+(F9/3)+(G9/6)</f>
        <v>1.4646615577616637</v>
      </c>
      <c r="J9" s="3">
        <f>_xlfn.STDEV.S(D9:G9)</f>
        <v>0.41201939246675323</v>
      </c>
      <c r="K9" s="79">
        <f>J9/I9</f>
        <v>0.28130689324325042</v>
      </c>
    </row>
    <row r="10" spans="1:11" x14ac:dyDescent="0.35">
      <c r="A10" s="6" t="s">
        <v>76</v>
      </c>
      <c r="B10" s="6" t="s">
        <v>86</v>
      </c>
      <c r="C10" s="7">
        <v>1.0483744901900213E-3</v>
      </c>
      <c r="D10" s="7">
        <v>2.9966380153058237E-2</v>
      </c>
      <c r="E10" s="7">
        <v>1.3274676652874327E-2</v>
      </c>
      <c r="F10" s="7">
        <v>9.9926147630219862E-3</v>
      </c>
      <c r="G10" s="7">
        <v>8.7465987693386531E-3</v>
      </c>
      <c r="H10" s="3"/>
      <c r="I10" s="3">
        <f t="shared" si="0"/>
        <v>1.4207926959031586E-2</v>
      </c>
      <c r="J10" s="3">
        <f t="shared" si="1"/>
        <v>9.8347655750396275E-3</v>
      </c>
      <c r="K10" s="79">
        <f t="shared" si="2"/>
        <v>0.69220271214780837</v>
      </c>
    </row>
    <row r="11" spans="1:11" x14ac:dyDescent="0.35">
      <c r="A11" s="6" t="s">
        <v>77</v>
      </c>
      <c r="B11" s="6" t="s">
        <v>86</v>
      </c>
      <c r="C11" s="7">
        <v>5.1521182925292751E-4</v>
      </c>
      <c r="D11" s="7">
        <v>0.13285367831556666</v>
      </c>
      <c r="E11" s="7">
        <v>4.0673729584376102E-2</v>
      </c>
      <c r="F11" s="7">
        <v>6.33623801268344E-2</v>
      </c>
      <c r="G11" s="7">
        <v>0.13444770289887939</v>
      </c>
      <c r="H11" s="3"/>
      <c r="I11" s="3">
        <f t="shared" si="0"/>
        <v>7.9228933439477844E-2</v>
      </c>
      <c r="J11" s="3">
        <f t="shared" si="1"/>
        <v>4.8036601006112359E-2</v>
      </c>
      <c r="K11" s="79">
        <f t="shared" si="2"/>
        <v>0.60630124527432916</v>
      </c>
    </row>
    <row r="12" spans="1:11" x14ac:dyDescent="0.35">
      <c r="A12" s="6" t="s">
        <v>78</v>
      </c>
      <c r="B12" s="6" t="s">
        <v>86</v>
      </c>
      <c r="C12" s="6">
        <v>1.1750823253766687E-2</v>
      </c>
      <c r="D12" s="6">
        <v>4.0068398370111735</v>
      </c>
      <c r="E12" s="6">
        <v>3.6053952692164963</v>
      </c>
      <c r="F12" s="6">
        <v>4.9470566372576972</v>
      </c>
      <c r="G12" s="6">
        <v>5.03676731622165</v>
      </c>
      <c r="H12" s="3"/>
      <c r="I12" s="3">
        <f t="shared" si="0"/>
        <v>4.3580851610302016</v>
      </c>
      <c r="J12" s="3">
        <f t="shared" si="1"/>
        <v>0.70491401096591211</v>
      </c>
      <c r="K12" s="79">
        <f t="shared" si="2"/>
        <v>0.16174856271034374</v>
      </c>
    </row>
    <row r="13" spans="1:11" x14ac:dyDescent="0.35">
      <c r="A13" s="6" t="s">
        <v>79</v>
      </c>
      <c r="B13" s="6" t="s">
        <v>86</v>
      </c>
      <c r="C13" s="6">
        <v>1.814057595258663E-2</v>
      </c>
      <c r="D13" s="6">
        <v>9.5106646053895197E-2</v>
      </c>
      <c r="E13" s="6">
        <v>9.8640633107573261E-2</v>
      </c>
      <c r="F13" s="6">
        <v>0.16305107980440806</v>
      </c>
      <c r="G13" s="6">
        <v>0.39717420871020015</v>
      </c>
      <c r="H13" s="3"/>
      <c r="I13" s="3">
        <f t="shared" si="0"/>
        <v>0.16927738009800966</v>
      </c>
      <c r="J13" s="3">
        <f t="shared" si="1"/>
        <v>0.14258283804094007</v>
      </c>
      <c r="K13" s="79">
        <f t="shared" si="2"/>
        <v>0.84230295836564961</v>
      </c>
    </row>
    <row r="14" spans="1:11" x14ac:dyDescent="0.35">
      <c r="A14" s="6" t="s">
        <v>80</v>
      </c>
      <c r="B14" s="6" t="s">
        <v>86</v>
      </c>
      <c r="C14" s="6">
        <v>2.6886589840548338E-2</v>
      </c>
      <c r="D14" s="6">
        <v>7.8461854486293267E-2</v>
      </c>
      <c r="E14" s="6">
        <v>9.8933698025132341E-2</v>
      </c>
      <c r="F14" s="6">
        <v>3.3006431500936406E-2</v>
      </c>
      <c r="G14" s="6">
        <v>8.1813115051839302E-2</v>
      </c>
      <c r="H14" s="3"/>
      <c r="I14" s="3">
        <f t="shared" si="0"/>
        <v>7.0692538098378346E-2</v>
      </c>
      <c r="J14" s="3">
        <f t="shared" si="1"/>
        <v>2.8163413021108277E-2</v>
      </c>
      <c r="K14" s="79">
        <f t="shared" si="2"/>
        <v>0.39839300976738212</v>
      </c>
    </row>
    <row r="15" spans="1:11" x14ac:dyDescent="0.35">
      <c r="A15" s="6" t="s">
        <v>81</v>
      </c>
      <c r="B15" s="6" t="s">
        <v>86</v>
      </c>
      <c r="C15" s="6">
        <v>5.5786996069183734E-2</v>
      </c>
      <c r="D15" s="6">
        <v>77.13759523412817</v>
      </c>
      <c r="E15" s="6">
        <v>74.855279543703404</v>
      </c>
      <c r="F15" s="6">
        <v>75.013539745640642</v>
      </c>
      <c r="G15" s="6">
        <v>72.291648412275364</v>
      </c>
      <c r="H15" s="3"/>
      <c r="I15" s="3">
        <f t="shared" si="0"/>
        <v>74.861147037515281</v>
      </c>
      <c r="J15" s="3">
        <f t="shared" si="1"/>
        <v>1.9834675135847242</v>
      </c>
      <c r="K15" s="79">
        <f t="shared" si="2"/>
        <v>2.6495286167479454E-2</v>
      </c>
    </row>
    <row r="16" spans="1:11" x14ac:dyDescent="0.35">
      <c r="A16" s="6" t="s">
        <v>82</v>
      </c>
      <c r="B16" s="6" t="s">
        <v>86</v>
      </c>
      <c r="C16" s="7">
        <v>9.6079700404169438E-4</v>
      </c>
      <c r="D16" s="7">
        <v>4.7299254414630036E-3</v>
      </c>
      <c r="E16" s="7">
        <v>2.6609370356775234E-3</v>
      </c>
      <c r="F16" s="7">
        <v>3.7608265249316534E-3</v>
      </c>
      <c r="G16" s="7">
        <v>4.5409788880559285E-3</v>
      </c>
      <c r="H16" s="3"/>
      <c r="I16" s="3">
        <f t="shared" si="0"/>
        <v>3.6857385751228812E-3</v>
      </c>
      <c r="J16" s="3">
        <f t="shared" si="1"/>
        <v>9.4023571948279375E-4</v>
      </c>
      <c r="K16" s="79">
        <f t="shared" si="2"/>
        <v>0.25510103343437662</v>
      </c>
    </row>
    <row r="17" spans="1:11" x14ac:dyDescent="0.35">
      <c r="A17" s="6" t="s">
        <v>84</v>
      </c>
      <c r="D17" s="6">
        <f>SUM(D4:D16)</f>
        <v>99.306609000348047</v>
      </c>
      <c r="E17" s="6">
        <f>SUM(E4:E16)</f>
        <v>99.749051145711633</v>
      </c>
      <c r="F17" s="6">
        <f>SUM(F4:F16)</f>
        <v>100.02565628709812</v>
      </c>
      <c r="G17" s="6">
        <f>SUM(G4:G16)</f>
        <v>97.94264907255463</v>
      </c>
      <c r="I17" s="3">
        <f t="shared" si="0"/>
        <v>99.466445489753696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3.9592858503074031</v>
      </c>
      <c r="D19" s="9">
        <v>5.7244477620367045</v>
      </c>
      <c r="E19" s="9">
        <v>7.2175219060543929</v>
      </c>
      <c r="F19" s="84" t="s">
        <v>98</v>
      </c>
      <c r="G19" s="84" t="s">
        <v>98</v>
      </c>
      <c r="H19" s="3"/>
      <c r="I19" s="3" t="e">
        <f t="shared" si="0"/>
        <v>#VALUE!</v>
      </c>
      <c r="J19" s="3">
        <f t="shared" si="1"/>
        <v>1.0557628520492153</v>
      </c>
      <c r="K19" s="79"/>
    </row>
    <row r="20" spans="1:11" x14ac:dyDescent="0.35">
      <c r="A20" s="6" t="s">
        <v>89</v>
      </c>
      <c r="B20" s="6" t="s">
        <v>87</v>
      </c>
      <c r="C20" s="9">
        <v>1.9582801411215756</v>
      </c>
      <c r="D20" s="9">
        <v>580.07663710252791</v>
      </c>
      <c r="E20" s="9">
        <v>201.18476058742158</v>
      </c>
      <c r="F20" s="9">
        <v>187.01780720491257</v>
      </c>
      <c r="G20" s="9">
        <v>216.3011594535146</v>
      </c>
      <c r="H20" s="3"/>
      <c r="I20" s="3">
        <f t="shared" si="0"/>
        <v>262.13048869011845</v>
      </c>
      <c r="J20" s="3">
        <f t="shared" si="1"/>
        <v>189.66497190004216</v>
      </c>
      <c r="K20" s="79"/>
    </row>
    <row r="21" spans="1:11" x14ac:dyDescent="0.35">
      <c r="A21" s="6" t="s">
        <v>90</v>
      </c>
      <c r="B21" s="6" t="s">
        <v>87</v>
      </c>
      <c r="C21" s="9">
        <v>5.7486802833345969</v>
      </c>
      <c r="D21" s="9">
        <v>226.30691121774896</v>
      </c>
      <c r="E21" s="9">
        <v>224.94313119775256</v>
      </c>
      <c r="F21" s="9">
        <v>168.83432348969683</v>
      </c>
      <c r="G21" s="9">
        <v>161.64826255432374</v>
      </c>
      <c r="H21" s="3"/>
      <c r="I21" s="3">
        <f t="shared" si="0"/>
        <v>195.9183471911619</v>
      </c>
      <c r="J21" s="3">
        <f t="shared" si="1"/>
        <v>34.990209647196451</v>
      </c>
      <c r="K21" s="79"/>
    </row>
    <row r="22" spans="1:11" x14ac:dyDescent="0.35">
      <c r="A22" s="6" t="s">
        <v>91</v>
      </c>
      <c r="B22" s="6" t="s">
        <v>87</v>
      </c>
      <c r="C22" s="9">
        <v>3.9901190458431195</v>
      </c>
      <c r="D22" s="9">
        <v>1023.1112848057812</v>
      </c>
      <c r="E22" s="9">
        <v>315.00251714992947</v>
      </c>
      <c r="F22" s="9">
        <v>490.71745907044686</v>
      </c>
      <c r="G22" s="9">
        <v>1041.2461623494985</v>
      </c>
      <c r="H22" s="3"/>
      <c r="I22" s="3">
        <f t="shared" si="0"/>
        <v>612.63289993267199</v>
      </c>
      <c r="J22" s="3">
        <f t="shared" si="1"/>
        <v>370.42515128303614</v>
      </c>
      <c r="K22" s="79"/>
    </row>
    <row r="23" spans="1:11" x14ac:dyDescent="0.35">
      <c r="A23" s="6" t="s">
        <v>92</v>
      </c>
      <c r="B23" s="6" t="s">
        <v>87</v>
      </c>
      <c r="C23" s="9">
        <v>17.562930026368356</v>
      </c>
      <c r="D23" s="9">
        <v>44.50553749224548</v>
      </c>
      <c r="E23" s="9">
        <v>41.084239520949041</v>
      </c>
      <c r="F23" s="9">
        <v>54.091337635522038</v>
      </c>
      <c r="G23" s="9">
        <v>68.632342081632459</v>
      </c>
      <c r="H23" s="3"/>
      <c r="I23" s="3">
        <f t="shared" si="0"/>
        <v>50.581505647803354</v>
      </c>
      <c r="J23" s="3">
        <f t="shared" si="1"/>
        <v>12.332946762796123</v>
      </c>
      <c r="K23" s="79"/>
    </row>
    <row r="24" spans="1:11" x14ac:dyDescent="0.35">
      <c r="A24" s="6" t="s">
        <v>93</v>
      </c>
      <c r="B24" s="6" t="s">
        <v>87</v>
      </c>
      <c r="C24" s="9">
        <v>245.8547688225303</v>
      </c>
      <c r="D24" s="9">
        <v>713.42898179348879</v>
      </c>
      <c r="E24" s="9">
        <v>904.66368553903874</v>
      </c>
      <c r="F24" s="9">
        <v>301.81546393367029</v>
      </c>
      <c r="G24" s="9">
        <v>748.11066063076476</v>
      </c>
      <c r="H24" s="3"/>
      <c r="I24" s="3">
        <f t="shared" si="0"/>
        <v>645.74965689494525</v>
      </c>
      <c r="J24" s="3">
        <f t="shared" si="1"/>
        <v>257.27959002871739</v>
      </c>
      <c r="K24" s="79"/>
    </row>
    <row r="25" spans="1:11" x14ac:dyDescent="0.35">
      <c r="A25" s="6" t="s">
        <v>94</v>
      </c>
      <c r="B25" s="6" t="s">
        <v>87</v>
      </c>
      <c r="C25" s="9">
        <v>1.64632925018054</v>
      </c>
      <c r="D25" s="9">
        <v>18.584649935792655</v>
      </c>
      <c r="E25" s="9">
        <v>17.227118943569984</v>
      </c>
      <c r="F25" s="9">
        <v>6.2153409504125428</v>
      </c>
      <c r="G25" s="9">
        <v>14.287489482256962</v>
      </c>
      <c r="H25" s="3"/>
      <c r="I25" s="3">
        <f t="shared" si="0"/>
        <v>13.292843201002444</v>
      </c>
      <c r="J25" s="3">
        <f t="shared" si="1"/>
        <v>5.5405214931647429</v>
      </c>
      <c r="K25" s="79"/>
    </row>
    <row r="26" spans="1:11" x14ac:dyDescent="0.35">
      <c r="A26" s="6" t="s">
        <v>95</v>
      </c>
      <c r="B26" s="6" t="s">
        <v>87</v>
      </c>
      <c r="C26" s="9">
        <v>16.377924505599331</v>
      </c>
      <c r="D26" s="9">
        <v>59.219750746344324</v>
      </c>
      <c r="E26" s="9">
        <v>34.561343153902179</v>
      </c>
      <c r="F26" s="9">
        <v>75.769852219952256</v>
      </c>
      <c r="G26" s="9">
        <v>113.50297326601984</v>
      </c>
      <c r="H26" s="3"/>
      <c r="I26" s="3">
        <f t="shared" si="0"/>
        <v>65.564185793345501</v>
      </c>
      <c r="J26" s="3">
        <f t="shared" si="1"/>
        <v>33.144031361851397</v>
      </c>
      <c r="K26" s="79"/>
    </row>
    <row r="27" spans="1:11" x14ac:dyDescent="0.35">
      <c r="A27" s="6" t="s">
        <v>96</v>
      </c>
      <c r="B27" s="6" t="s">
        <v>87</v>
      </c>
      <c r="C27" s="9">
        <v>5.7585262871675686</v>
      </c>
      <c r="D27" s="9">
        <v>28.189233880465284</v>
      </c>
      <c r="E27" s="9">
        <v>15.948296886843551</v>
      </c>
      <c r="F27" s="9">
        <v>22.540472455882234</v>
      </c>
      <c r="G27" s="9">
        <v>27.216307072506499</v>
      </c>
      <c r="H27" s="3"/>
      <c r="I27" s="3">
        <f t="shared" si="0"/>
        <v>22.063846606403892</v>
      </c>
      <c r="J27" s="3">
        <f t="shared" si="1"/>
        <v>5.5900498829510763</v>
      </c>
      <c r="K27" s="79"/>
    </row>
    <row r="28" spans="1:11" x14ac:dyDescent="0.35">
      <c r="A28" s="6" t="s">
        <v>97</v>
      </c>
      <c r="B28" s="6" t="s">
        <v>87</v>
      </c>
      <c r="C28" s="9">
        <v>46.167065491658782</v>
      </c>
      <c r="D28" s="9">
        <v>66.046481804443843</v>
      </c>
      <c r="E28" s="9">
        <v>63.028199815065562</v>
      </c>
      <c r="F28" s="9">
        <v>152.43000179335496</v>
      </c>
      <c r="G28" s="9">
        <v>102.25630391033864</v>
      </c>
      <c r="H28" s="3"/>
      <c r="I28" s="3">
        <f t="shared" si="0"/>
        <v>99.869864821937256</v>
      </c>
      <c r="J28" s="3">
        <f t="shared" si="1"/>
        <v>41.664633359634863</v>
      </c>
      <c r="K28" s="7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28" sqref="D28"/>
    </sheetView>
  </sheetViews>
  <sheetFormatPr baseColWidth="10" defaultRowHeight="14.5" x14ac:dyDescent="0.35"/>
  <cols>
    <col min="1" max="16384" width="10.90625" style="6"/>
  </cols>
  <sheetData>
    <row r="1" spans="1:11" s="58" customFormat="1" ht="29" x14ac:dyDescent="0.35">
      <c r="C1" s="58" t="s">
        <v>85</v>
      </c>
      <c r="D1" s="58" t="s">
        <v>198</v>
      </c>
      <c r="E1" s="58" t="s">
        <v>199</v>
      </c>
      <c r="F1" s="58" t="s">
        <v>200</v>
      </c>
      <c r="G1" s="58" t="s">
        <v>201</v>
      </c>
      <c r="I1" s="58" t="s">
        <v>249</v>
      </c>
    </row>
    <row r="2" spans="1:11" ht="29" x14ac:dyDescent="0.35">
      <c r="I2" s="58" t="s">
        <v>263</v>
      </c>
      <c r="J2" s="32" t="s">
        <v>261</v>
      </c>
      <c r="K2" s="32" t="s">
        <v>262</v>
      </c>
    </row>
    <row r="3" spans="1:11" x14ac:dyDescent="0.35">
      <c r="A3" s="6" t="s">
        <v>129</v>
      </c>
      <c r="B3" s="6" t="s">
        <v>104</v>
      </c>
      <c r="D3" s="31">
        <v>644.54999999999995</v>
      </c>
      <c r="E3" s="31">
        <v>601.4</v>
      </c>
      <c r="F3" s="31">
        <v>688.4</v>
      </c>
      <c r="G3" s="31">
        <v>558.75</v>
      </c>
      <c r="J3" s="32"/>
      <c r="K3" s="32"/>
    </row>
    <row r="4" spans="1:11" x14ac:dyDescent="0.35">
      <c r="A4" s="6" t="s">
        <v>15</v>
      </c>
      <c r="B4" s="6" t="s">
        <v>86</v>
      </c>
      <c r="D4" s="59">
        <v>1.2036175023274751</v>
      </c>
      <c r="E4" s="59">
        <v>0.43633399926439154</v>
      </c>
      <c r="F4" s="59">
        <v>0.54719418566791944</v>
      </c>
      <c r="G4" s="59">
        <v>0.29873291064949115</v>
      </c>
      <c r="H4" s="3"/>
      <c r="I4" s="3">
        <f t="shared" ref="I4:I17" si="0">(D4/7)+(E4*2/7)+(F4*2/7)+(G4*2/7)</f>
        <v>0.53830567049872557</v>
      </c>
      <c r="J4" s="3">
        <f>_xlfn.STDEV.S(D4:G4)</f>
        <v>0.40118457043740419</v>
      </c>
      <c r="K4" s="79">
        <f>J4/I4</f>
        <v>0.74527279280880987</v>
      </c>
    </row>
    <row r="5" spans="1:11" x14ac:dyDescent="0.35">
      <c r="A5" s="6" t="s">
        <v>122</v>
      </c>
      <c r="B5" s="6" t="s">
        <v>86</v>
      </c>
      <c r="C5" s="6">
        <v>4.4521561106647782E-2</v>
      </c>
      <c r="D5" s="6">
        <v>15.209448087534616</v>
      </c>
      <c r="E5" s="6">
        <v>15.128705910013887</v>
      </c>
      <c r="F5" s="6">
        <v>15.731743190611233</v>
      </c>
      <c r="G5" s="6">
        <v>15.161425488607637</v>
      </c>
      <c r="H5" s="3"/>
      <c r="I5" s="3">
        <f t="shared" si="0"/>
        <v>15.321885323714305</v>
      </c>
      <c r="J5" s="3">
        <f t="shared" ref="J5:J28" si="1">_xlfn.STDEV.S(D5:G5)</f>
        <v>0.28454707545040808</v>
      </c>
      <c r="K5" s="79">
        <f t="shared" ref="K5:K16" si="2">J5/I5</f>
        <v>1.8571283457526143E-2</v>
      </c>
    </row>
    <row r="6" spans="1:11" x14ac:dyDescent="0.35">
      <c r="A6" s="6" t="s">
        <v>73</v>
      </c>
      <c r="B6" s="6" t="s">
        <v>86</v>
      </c>
      <c r="C6" s="7">
        <v>3.4813793272115913E-3</v>
      </c>
      <c r="D6" s="7">
        <v>0.35717420875941303</v>
      </c>
      <c r="E6" s="7">
        <v>0.19117894640293268</v>
      </c>
      <c r="F6" s="7">
        <v>0.21163803882717824</v>
      </c>
      <c r="G6" s="7">
        <v>0.26508048320478433</v>
      </c>
      <c r="H6" s="3"/>
      <c r="I6" s="3">
        <f t="shared" si="0"/>
        <v>0.24185273508988619</v>
      </c>
      <c r="J6" s="3">
        <f t="shared" si="1"/>
        <v>7.4135329317081278E-2</v>
      </c>
      <c r="K6" s="79">
        <f t="shared" si="2"/>
        <v>0.30653087007483454</v>
      </c>
    </row>
    <row r="7" spans="1:11" x14ac:dyDescent="0.35">
      <c r="A7" s="6" t="s">
        <v>74</v>
      </c>
      <c r="B7" s="6" t="s">
        <v>86</v>
      </c>
      <c r="C7" s="7">
        <v>4.9484045781032363E-3</v>
      </c>
      <c r="D7" s="7">
        <v>0.61375357360769767</v>
      </c>
      <c r="E7" s="7">
        <v>0.78747760495221153</v>
      </c>
      <c r="F7" s="7">
        <v>0.76846606659886418</v>
      </c>
      <c r="G7" s="7">
        <v>0.63599639935935426</v>
      </c>
      <c r="H7" s="3"/>
      <c r="I7" s="3">
        <f t="shared" si="0"/>
        <v>0.7139476736326511</v>
      </c>
      <c r="J7" s="3">
        <f t="shared" si="1"/>
        <v>8.9194051010761097E-2</v>
      </c>
      <c r="K7" s="79">
        <f t="shared" si="2"/>
        <v>0.12493079577797502</v>
      </c>
    </row>
    <row r="8" spans="1:11" x14ac:dyDescent="0.35">
      <c r="A8" s="6" t="s">
        <v>75</v>
      </c>
      <c r="B8" s="6" t="s">
        <v>86</v>
      </c>
      <c r="C8" s="6">
        <v>1.7629222124742678E-2</v>
      </c>
      <c r="D8" s="6">
        <v>3.870028979280987</v>
      </c>
      <c r="E8" s="6">
        <v>3.1398304923874996</v>
      </c>
      <c r="F8" s="6">
        <v>3.1286846607816368</v>
      </c>
      <c r="G8" s="6">
        <v>1.5449940666690865</v>
      </c>
      <c r="H8" s="3"/>
      <c r="I8" s="3">
        <f t="shared" si="0"/>
        <v>2.7852924884224901</v>
      </c>
      <c r="J8" s="3">
        <f t="shared" si="1"/>
        <v>0.98065759934928542</v>
      </c>
      <c r="K8" s="79">
        <f t="shared" si="2"/>
        <v>0.35208424372863684</v>
      </c>
    </row>
    <row r="9" spans="1:11" x14ac:dyDescent="0.35">
      <c r="A9" s="6" t="s">
        <v>83</v>
      </c>
      <c r="B9" s="6" t="s">
        <v>86</v>
      </c>
      <c r="C9" s="7">
        <v>2.1600458966138125E-3</v>
      </c>
      <c r="D9" s="7">
        <v>0.23504392366433235</v>
      </c>
      <c r="E9" s="7">
        <v>1.5267500751107677</v>
      </c>
      <c r="F9" s="7">
        <v>1.5946554552422796</v>
      </c>
      <c r="G9" s="7">
        <v>0.76950406675379146</v>
      </c>
      <c r="H9" s="3"/>
      <c r="I9" s="3">
        <f t="shared" si="0"/>
        <v>1.1452661596968585</v>
      </c>
      <c r="J9" s="3">
        <f>_xlfn.STDEV.S(D9:G9)</f>
        <v>0.64946153432307285</v>
      </c>
      <c r="K9" s="79">
        <f>J9/I9</f>
        <v>0.56708349305892303</v>
      </c>
    </row>
    <row r="10" spans="1:11" x14ac:dyDescent="0.35">
      <c r="A10" s="6" t="s">
        <v>76</v>
      </c>
      <c r="B10" s="6" t="s">
        <v>86</v>
      </c>
      <c r="C10" s="7">
        <v>1.0483744901900213E-3</v>
      </c>
      <c r="D10" s="7">
        <v>5.6971942864955639E-2</v>
      </c>
      <c r="E10" s="7">
        <v>6.714046559123231E-2</v>
      </c>
      <c r="F10" s="7">
        <v>5.4512141685403318E-2</v>
      </c>
      <c r="G10" s="7">
        <v>2.6725688476787229E-2</v>
      </c>
      <c r="H10" s="3"/>
      <c r="I10" s="3">
        <f t="shared" si="0"/>
        <v>5.0532647767400192E-2</v>
      </c>
      <c r="J10" s="3">
        <f t="shared" si="1"/>
        <v>1.7294510537033941E-2</v>
      </c>
      <c r="K10" s="79">
        <f t="shared" si="2"/>
        <v>0.34224429752107782</v>
      </c>
    </row>
    <row r="11" spans="1:11" x14ac:dyDescent="0.35">
      <c r="A11" s="6" t="s">
        <v>77</v>
      </c>
      <c r="B11" s="6" t="s">
        <v>86</v>
      </c>
      <c r="C11" s="7">
        <v>5.1521182925292751E-4</v>
      </c>
      <c r="D11" s="7">
        <v>8.9160254501688962E-2</v>
      </c>
      <c r="E11" s="7">
        <v>6.7182941356671688E-2</v>
      </c>
      <c r="F11" s="7">
        <v>8.2041979345491359E-2</v>
      </c>
      <c r="G11" s="7">
        <v>9.6482739198509873E-2</v>
      </c>
      <c r="H11" s="3"/>
      <c r="I11" s="3">
        <f t="shared" si="0"/>
        <v>8.2939367757576404E-2</v>
      </c>
      <c r="J11" s="3">
        <f t="shared" si="1"/>
        <v>1.2500318746159433E-2</v>
      </c>
      <c r="K11" s="79">
        <f t="shared" si="2"/>
        <v>0.15071634959524446</v>
      </c>
    </row>
    <row r="12" spans="1:11" x14ac:dyDescent="0.35">
      <c r="A12" s="6" t="s">
        <v>78</v>
      </c>
      <c r="B12" s="6" t="s">
        <v>86</v>
      </c>
      <c r="C12" s="6">
        <v>1.1750823253766687E-2</v>
      </c>
      <c r="D12" s="6">
        <v>4.6929673109264085</v>
      </c>
      <c r="E12" s="6">
        <v>2.7870084698379229</v>
      </c>
      <c r="F12" s="6">
        <v>2.9568519672558504</v>
      </c>
      <c r="G12" s="6">
        <v>5.388741206733231</v>
      </c>
      <c r="H12" s="3"/>
      <c r="I12" s="3">
        <f t="shared" si="0"/>
        <v>3.8511672283686309</v>
      </c>
      <c r="J12" s="3">
        <f t="shared" si="1"/>
        <v>1.2859115516975912</v>
      </c>
      <c r="K12" s="79">
        <f t="shared" si="2"/>
        <v>0.33390176937144023</v>
      </c>
    </row>
    <row r="13" spans="1:11" x14ac:dyDescent="0.35">
      <c r="A13" s="6" t="s">
        <v>79</v>
      </c>
      <c r="B13" s="6" t="s">
        <v>86</v>
      </c>
      <c r="C13" s="6">
        <v>1.814057595258663E-2</v>
      </c>
      <c r="D13" s="6">
        <v>0.10923260421322156</v>
      </c>
      <c r="E13" s="6">
        <v>6.2518358934553042E-2</v>
      </c>
      <c r="F13" s="6">
        <v>5.7100669156346692E-2</v>
      </c>
      <c r="G13" s="6">
        <v>6.3174659125370361E-2</v>
      </c>
      <c r="H13" s="3"/>
      <c r="I13" s="3">
        <f t="shared" si="0"/>
        <v>6.7831425520823108E-2</v>
      </c>
      <c r="J13" s="3">
        <f t="shared" si="1"/>
        <v>2.4303581898323989E-2</v>
      </c>
      <c r="K13" s="79">
        <f t="shared" si="2"/>
        <v>0.35829383964314887</v>
      </c>
    </row>
    <row r="14" spans="1:11" x14ac:dyDescent="0.35">
      <c r="A14" s="6" t="s">
        <v>80</v>
      </c>
      <c r="B14" s="6" t="s">
        <v>86</v>
      </c>
      <c r="C14" s="6">
        <v>2.6886589840548338E-2</v>
      </c>
      <c r="D14" s="6">
        <v>0.12516575564824611</v>
      </c>
      <c r="E14" s="6">
        <v>0.10224859964289891</v>
      </c>
      <c r="F14" s="6">
        <v>9.7744333576167741E-2</v>
      </c>
      <c r="G14" s="6">
        <v>5.2550501983131992E-2</v>
      </c>
      <c r="H14" s="3"/>
      <c r="I14" s="3">
        <f t="shared" si="0"/>
        <v>9.0036089436091912E-2</v>
      </c>
      <c r="J14" s="3">
        <f t="shared" si="1"/>
        <v>3.0390208443039524E-2</v>
      </c>
      <c r="K14" s="79">
        <f t="shared" si="2"/>
        <v>0.33753363382814011</v>
      </c>
    </row>
    <row r="15" spans="1:11" x14ac:dyDescent="0.35">
      <c r="A15" s="6" t="s">
        <v>81</v>
      </c>
      <c r="B15" s="6" t="s">
        <v>86</v>
      </c>
      <c r="C15" s="6">
        <v>5.5786996069183734E-2</v>
      </c>
      <c r="D15" s="6">
        <v>72.854935342423204</v>
      </c>
      <c r="E15" s="6">
        <v>74.968677899602255</v>
      </c>
      <c r="F15" s="6">
        <v>73.525669482404254</v>
      </c>
      <c r="G15" s="6">
        <v>75.440528211357531</v>
      </c>
      <c r="H15" s="3"/>
      <c r="I15" s="3">
        <f t="shared" si="0"/>
        <v>74.389240932735902</v>
      </c>
      <c r="J15" s="3">
        <f t="shared" si="1"/>
        <v>1.2101887707125967</v>
      </c>
      <c r="K15" s="79">
        <f t="shared" si="2"/>
        <v>1.6268330682482315E-2</v>
      </c>
    </row>
    <row r="16" spans="1:11" x14ac:dyDescent="0.35">
      <c r="A16" s="6" t="s">
        <v>82</v>
      </c>
      <c r="B16" s="6" t="s">
        <v>86</v>
      </c>
      <c r="C16" s="7">
        <v>9.6079700404169438E-4</v>
      </c>
      <c r="D16" s="7">
        <v>5.2983523514895164E-3</v>
      </c>
      <c r="E16" s="7">
        <v>1.1219996925210812E-2</v>
      </c>
      <c r="F16" s="7">
        <v>7.9733681262564148E-3</v>
      </c>
      <c r="G16" s="7">
        <v>4.0926811380359645E-3</v>
      </c>
      <c r="H16" s="3"/>
      <c r="I16" s="3">
        <f t="shared" si="0"/>
        <v>7.4100635329279862E-3</v>
      </c>
      <c r="J16" s="3">
        <f t="shared" si="1"/>
        <v>3.1632550128591263E-3</v>
      </c>
      <c r="K16" s="79">
        <f t="shared" si="2"/>
        <v>0.42688635513077833</v>
      </c>
    </row>
    <row r="17" spans="1:11" x14ac:dyDescent="0.35">
      <c r="A17" s="6" t="s">
        <v>84</v>
      </c>
      <c r="D17" s="6">
        <f>SUM(D4:D16)</f>
        <v>99.422797838103733</v>
      </c>
      <c r="E17" s="6">
        <f>SUM(E4:E16)</f>
        <v>99.276273760022434</v>
      </c>
      <c r="F17" s="6">
        <f>SUM(F4:F16)</f>
        <v>98.764275539278884</v>
      </c>
      <c r="G17" s="6">
        <f>SUM(G4:G16)</f>
        <v>99.748029103256741</v>
      </c>
      <c r="I17" s="3">
        <f t="shared" si="0"/>
        <v>99.285707806174258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3.9592858503074031</v>
      </c>
      <c r="D19" s="9">
        <v>16.052293246934671</v>
      </c>
      <c r="E19" s="9">
        <v>5.7813428633329256</v>
      </c>
      <c r="F19" s="9">
        <v>14.424012803554362</v>
      </c>
      <c r="G19" s="9">
        <v>5.9294291885470445</v>
      </c>
      <c r="H19" s="3"/>
      <c r="I19" s="3">
        <f t="shared" ref="I19:I28" si="3">(D19/7)+(E19*2/7)+(F19*2/7)+(G19*2/7)</f>
        <v>9.7602661368290473</v>
      </c>
      <c r="J19" s="3">
        <f t="shared" si="1"/>
        <v>5.458111087920531</v>
      </c>
      <c r="K19" s="79"/>
    </row>
    <row r="20" spans="1:11" x14ac:dyDescent="0.35">
      <c r="A20" s="6" t="s">
        <v>89</v>
      </c>
      <c r="B20" s="6" t="s">
        <v>87</v>
      </c>
      <c r="C20" s="9">
        <v>1.9582801411215756</v>
      </c>
      <c r="D20" s="9">
        <v>200.33778921009858</v>
      </c>
      <c r="E20" s="9">
        <v>146.88968932173748</v>
      </c>
      <c r="F20" s="9">
        <v>321.64305157976338</v>
      </c>
      <c r="G20" s="9">
        <v>250.42076471314073</v>
      </c>
      <c r="H20" s="3"/>
      <c r="I20" s="3">
        <f t="shared" si="3"/>
        <v>234.03497149134023</v>
      </c>
      <c r="J20" s="3">
        <f t="shared" si="1"/>
        <v>74.391983122166565</v>
      </c>
      <c r="K20" s="79"/>
    </row>
    <row r="21" spans="1:11" x14ac:dyDescent="0.35">
      <c r="A21" s="6" t="s">
        <v>90</v>
      </c>
      <c r="B21" s="6" t="s">
        <v>87</v>
      </c>
      <c r="C21" s="9">
        <v>5.7486802833345969</v>
      </c>
      <c r="D21" s="9">
        <v>169.36223614319388</v>
      </c>
      <c r="E21" s="9">
        <v>226.84438006290242</v>
      </c>
      <c r="F21" s="9">
        <v>222.87790213223488</v>
      </c>
      <c r="G21" s="9">
        <v>202.93315025191566</v>
      </c>
      <c r="H21" s="3"/>
      <c r="I21" s="3">
        <f t="shared" si="3"/>
        <v>210.66758586247138</v>
      </c>
      <c r="J21" s="3">
        <f t="shared" si="1"/>
        <v>26.268489735434592</v>
      </c>
      <c r="K21" s="79"/>
    </row>
    <row r="22" spans="1:11" x14ac:dyDescent="0.35">
      <c r="A22" s="6" t="s">
        <v>91</v>
      </c>
      <c r="B22" s="6" t="s">
        <v>87</v>
      </c>
      <c r="C22" s="9">
        <v>3.9901190458431195</v>
      </c>
      <c r="D22" s="9">
        <v>690.51215329289209</v>
      </c>
      <c r="E22" s="9">
        <v>520.30624811492305</v>
      </c>
      <c r="F22" s="9">
        <v>635.3838280844418</v>
      </c>
      <c r="G22" s="9">
        <v>747.22200348023409</v>
      </c>
      <c r="H22" s="3"/>
      <c r="I22" s="3">
        <f t="shared" si="3"/>
        <v>642.33375895029849</v>
      </c>
      <c r="J22" s="3">
        <f t="shared" si="1"/>
        <v>96.810199370779515</v>
      </c>
      <c r="K22" s="79"/>
    </row>
    <row r="23" spans="1:11" x14ac:dyDescent="0.35">
      <c r="A23" s="6" t="s">
        <v>92</v>
      </c>
      <c r="B23" s="6" t="s">
        <v>87</v>
      </c>
      <c r="C23" s="9">
        <v>17.562930026368356</v>
      </c>
      <c r="D23" s="9">
        <v>98.965966153913342</v>
      </c>
      <c r="E23" s="9">
        <v>81.389728085066807</v>
      </c>
      <c r="F23" s="9">
        <v>70.260507293678387</v>
      </c>
      <c r="G23" s="9">
        <v>65.647225953748176</v>
      </c>
      <c r="H23" s="3"/>
      <c r="I23" s="3">
        <f t="shared" si="3"/>
        <v>76.222984116985728</v>
      </c>
      <c r="J23" s="3">
        <f t="shared" si="1"/>
        <v>14.821252351086081</v>
      </c>
      <c r="K23" s="79"/>
    </row>
    <row r="24" spans="1:11" x14ac:dyDescent="0.35">
      <c r="A24" s="6" t="s">
        <v>93</v>
      </c>
      <c r="B24" s="6" t="s">
        <v>87</v>
      </c>
      <c r="C24" s="9">
        <v>245.8547688225303</v>
      </c>
      <c r="D24" s="9">
        <v>1144.5333194687241</v>
      </c>
      <c r="E24" s="9">
        <v>934.9756133714161</v>
      </c>
      <c r="F24" s="9">
        <v>893.7879693035444</v>
      </c>
      <c r="G24" s="9">
        <v>480.52920036315561</v>
      </c>
      <c r="H24" s="3"/>
      <c r="I24" s="3">
        <f t="shared" si="3"/>
        <v>823.30269793499383</v>
      </c>
      <c r="J24" s="3">
        <f t="shared" si="1"/>
        <v>277.89235137451027</v>
      </c>
      <c r="K24" s="79"/>
    </row>
    <row r="25" spans="1:11" x14ac:dyDescent="0.35">
      <c r="A25" s="6" t="s">
        <v>94</v>
      </c>
      <c r="B25" s="6" t="s">
        <v>87</v>
      </c>
      <c r="C25" s="9">
        <v>1.64632925018054</v>
      </c>
      <c r="D25" s="9">
        <v>22.801310487626541</v>
      </c>
      <c r="E25" s="9">
        <v>18.430833229580415</v>
      </c>
      <c r="F25" s="9">
        <v>18.153890885133539</v>
      </c>
      <c r="G25" s="9">
        <v>10.346854034006515</v>
      </c>
      <c r="H25" s="3"/>
      <c r="I25" s="3">
        <f t="shared" si="3"/>
        <v>16.666352397866785</v>
      </c>
      <c r="J25" s="3">
        <f t="shared" si="1"/>
        <v>5.1816206206112767</v>
      </c>
      <c r="K25" s="79"/>
    </row>
    <row r="26" spans="1:11" x14ac:dyDescent="0.35">
      <c r="A26" s="6" t="s">
        <v>95</v>
      </c>
      <c r="B26" s="6" t="s">
        <v>87</v>
      </c>
      <c r="C26" s="9">
        <v>16.377924505599331</v>
      </c>
      <c r="D26" s="9">
        <v>34.752882946513729</v>
      </c>
      <c r="E26" s="9">
        <v>37.120731067006545</v>
      </c>
      <c r="F26" s="9">
        <v>34.74168217539323</v>
      </c>
      <c r="G26" s="9">
        <v>35.155473912398001</v>
      </c>
      <c r="H26" s="3"/>
      <c r="I26" s="3">
        <f t="shared" si="3"/>
        <v>35.541236750872756</v>
      </c>
      <c r="J26" s="3">
        <f t="shared" si="1"/>
        <v>1.1351300431685765</v>
      </c>
      <c r="K26" s="79"/>
    </row>
    <row r="27" spans="1:11" x14ac:dyDescent="0.35">
      <c r="A27" s="6" t="s">
        <v>96</v>
      </c>
      <c r="B27" s="6" t="s">
        <v>87</v>
      </c>
      <c r="C27" s="9">
        <v>5.7585262871675686</v>
      </c>
      <c r="D27" s="9">
        <v>31.75561660411303</v>
      </c>
      <c r="E27" s="9">
        <v>67.246928293879165</v>
      </c>
      <c r="F27" s="9">
        <v>47.788294259001539</v>
      </c>
      <c r="G27" s="9">
        <v>24.5294394333397</v>
      </c>
      <c r="H27" s="3"/>
      <c r="I27" s="3">
        <f t="shared" si="3"/>
        <v>44.412134368079123</v>
      </c>
      <c r="J27" s="3">
        <f t="shared" si="1"/>
        <v>18.958934163967658</v>
      </c>
      <c r="K27" s="79"/>
    </row>
    <row r="28" spans="1:11" x14ac:dyDescent="0.35">
      <c r="A28" s="6" t="s">
        <v>97</v>
      </c>
      <c r="B28" s="6" t="s">
        <v>87</v>
      </c>
      <c r="C28" s="9">
        <v>46.167065491658782</v>
      </c>
      <c r="D28" s="84" t="s">
        <v>98</v>
      </c>
      <c r="E28" s="9">
        <v>59.720677808339069</v>
      </c>
      <c r="F28" s="9">
        <v>50.653099148957807</v>
      </c>
      <c r="G28" s="9">
        <v>65.068788424915851</v>
      </c>
      <c r="H28" s="3"/>
      <c r="I28" s="3" t="e">
        <f t="shared" si="3"/>
        <v>#VALUE!</v>
      </c>
      <c r="J28" s="3">
        <f t="shared" si="1"/>
        <v>7.2873791266382248</v>
      </c>
      <c r="K28" s="7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26" sqref="D26"/>
    </sheetView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202</v>
      </c>
      <c r="E1" s="26" t="s">
        <v>203</v>
      </c>
      <c r="F1" s="26" t="s">
        <v>204</v>
      </c>
      <c r="G1" s="26" t="s">
        <v>205</v>
      </c>
      <c r="H1" s="26"/>
      <c r="I1" s="26" t="s">
        <v>250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s="6" customFormat="1" x14ac:dyDescent="0.35">
      <c r="A3" s="6" t="s">
        <v>129</v>
      </c>
      <c r="B3" s="6" t="s">
        <v>104</v>
      </c>
      <c r="D3" s="81">
        <v>633.9</v>
      </c>
      <c r="E3" s="81">
        <v>698.65</v>
      </c>
      <c r="F3" s="81">
        <v>771.25</v>
      </c>
      <c r="G3" s="81">
        <v>591.79999999999995</v>
      </c>
      <c r="I3" s="32"/>
      <c r="J3" s="32"/>
      <c r="K3" s="32"/>
    </row>
    <row r="4" spans="1:11" s="6" customFormat="1" x14ac:dyDescent="0.35">
      <c r="A4" s="6" t="s">
        <v>15</v>
      </c>
      <c r="B4" s="6" t="s">
        <v>86</v>
      </c>
      <c r="D4" s="59">
        <v>0.89379048190653521</v>
      </c>
      <c r="E4" s="59">
        <v>0.61619005184711284</v>
      </c>
      <c r="F4" s="59">
        <v>0.51666633578845733</v>
      </c>
      <c r="G4" s="59">
        <v>0.47642549934029432</v>
      </c>
      <c r="H4" s="3"/>
      <c r="I4" s="3">
        <f>(D4/6)+(E4/3)+(F4/3)+(G4/6)</f>
        <v>0.60598812608632835</v>
      </c>
      <c r="J4" s="3">
        <f>_xlfn.STDEV.S(D4:G4)</f>
        <v>0.18809053098188899</v>
      </c>
      <c r="K4" s="79">
        <f>J4/I4</f>
        <v>0.31038649584875505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17.145430669548833</v>
      </c>
      <c r="E5" s="28">
        <v>16.105528428092086</v>
      </c>
      <c r="F5" s="28">
        <v>18.609592959032863</v>
      </c>
      <c r="G5" s="28">
        <v>17.41573573064009</v>
      </c>
      <c r="H5" s="3"/>
      <c r="I5" s="3">
        <f t="shared" ref="I5:I28" si="0">(D5/6)+(E5/3)+(F5/3)+(G5/6)</f>
        <v>17.331901529073136</v>
      </c>
      <c r="J5" s="3">
        <f t="shared" ref="J5:J28" si="1">_xlfn.STDEV.S(D5:G5)</f>
        <v>1.0291788855011583</v>
      </c>
      <c r="K5" s="79">
        <f t="shared" ref="K5:K16" si="2">J5/I5</f>
        <v>5.9380610014127866E-2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0.4048287093036933</v>
      </c>
      <c r="E6" s="38">
        <v>0.3895527320866074</v>
      </c>
      <c r="F6" s="38">
        <v>0.17781675917514206</v>
      </c>
      <c r="G6" s="38">
        <v>0.49857359513162158</v>
      </c>
      <c r="H6" s="3"/>
      <c r="I6" s="3">
        <f t="shared" si="0"/>
        <v>0.33969021449313563</v>
      </c>
      <c r="J6" s="3">
        <f t="shared" si="1"/>
        <v>0.13544940728818652</v>
      </c>
      <c r="K6" s="79">
        <f t="shared" si="2"/>
        <v>0.39874391875048742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0.83981047587203983</v>
      </c>
      <c r="E7" s="38">
        <v>1.04079315681655</v>
      </c>
      <c r="F7" s="38">
        <v>1.213394516771668</v>
      </c>
      <c r="G7" s="38">
        <v>0.73545459265363311</v>
      </c>
      <c r="H7" s="3"/>
      <c r="I7" s="3">
        <f t="shared" si="0"/>
        <v>1.0139400692836849</v>
      </c>
      <c r="J7" s="3">
        <f t="shared" si="1"/>
        <v>0.21258305500560915</v>
      </c>
      <c r="K7" s="79">
        <f t="shared" si="2"/>
        <v>0.20966037485409966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3.1655056949684126</v>
      </c>
      <c r="E8" s="28">
        <v>3.4928979861064002</v>
      </c>
      <c r="F8" s="28">
        <v>0.53939139166103234</v>
      </c>
      <c r="G8" s="28">
        <v>2.6370693530493048</v>
      </c>
      <c r="H8" s="3"/>
      <c r="I8" s="3">
        <f t="shared" si="0"/>
        <v>2.3111923005920971</v>
      </c>
      <c r="J8" s="3">
        <f t="shared" si="1"/>
        <v>1.3272403605501581</v>
      </c>
      <c r="K8" s="79">
        <f t="shared" si="2"/>
        <v>0.57426652044926618</v>
      </c>
    </row>
    <row r="9" spans="1:11" x14ac:dyDescent="0.35">
      <c r="A9" s="1" t="s">
        <v>83</v>
      </c>
      <c r="B9" s="1" t="s">
        <v>86</v>
      </c>
      <c r="C9" s="38">
        <v>6.094867450689277E-3</v>
      </c>
      <c r="D9" s="38">
        <v>2.1634684531300725</v>
      </c>
      <c r="E9" s="38">
        <v>2.2105997848068513</v>
      </c>
      <c r="F9" s="38">
        <v>4.4598185304756299</v>
      </c>
      <c r="G9" s="38">
        <v>1.8412689058669414</v>
      </c>
      <c r="H9" s="3"/>
      <c r="I9" s="3">
        <f>(D9/6)+(E9/3)+(F9/3)+(G9/6)</f>
        <v>2.8909289982603292</v>
      </c>
      <c r="J9" s="3">
        <f>_xlfn.STDEV.S(D9:G9)</f>
        <v>1.2052472080086511</v>
      </c>
      <c r="K9" s="79">
        <f>J9/I9</f>
        <v>0.41690654067738475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3.0290747586118823E-2</v>
      </c>
      <c r="E10" s="38">
        <v>5.369646416207937E-2</v>
      </c>
      <c r="F10" s="38">
        <v>3.9365159598384769E-2</v>
      </c>
      <c r="G10" s="38">
        <v>5.2124509411346803E-2</v>
      </c>
      <c r="H10" s="3"/>
      <c r="I10" s="3">
        <f t="shared" si="0"/>
        <v>4.4756417419732318E-2</v>
      </c>
      <c r="J10" s="3">
        <f t="shared" si="1"/>
        <v>1.1096335795840398E-2</v>
      </c>
      <c r="K10" s="79">
        <f t="shared" si="2"/>
        <v>0.24792725681721384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4.4526460664846425E-2</v>
      </c>
      <c r="E11" s="64">
        <v>9.0388815021652691E-2</v>
      </c>
      <c r="F11" s="64">
        <v>0.11582973372389993</v>
      </c>
      <c r="G11" s="64">
        <v>8.6840263882653937E-2</v>
      </c>
      <c r="H11" s="3"/>
      <c r="I11" s="3">
        <f t="shared" si="0"/>
        <v>9.0633970339767597E-2</v>
      </c>
      <c r="J11" s="3">
        <f t="shared" si="1"/>
        <v>2.9549664634469688E-2</v>
      </c>
      <c r="K11" s="79">
        <f t="shared" si="2"/>
        <v>0.32603299318891404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2.9169643422337206</v>
      </c>
      <c r="E12" s="28">
        <v>1.3182021504626193</v>
      </c>
      <c r="F12" s="28">
        <v>1.1433501355829856</v>
      </c>
      <c r="G12" s="28">
        <v>3.5678199831935604</v>
      </c>
      <c r="H12" s="3"/>
      <c r="I12" s="3">
        <f t="shared" si="0"/>
        <v>1.9013148162530817</v>
      </c>
      <c r="J12" s="3">
        <f t="shared" si="1"/>
        <v>1.1935510262678566</v>
      </c>
      <c r="K12" s="79">
        <f t="shared" si="2"/>
        <v>0.62775034206065139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9.2263013822013254E-2</v>
      </c>
      <c r="E13" s="28">
        <v>0.16560562343033969</v>
      </c>
      <c r="F13" s="28">
        <v>1.003760638210857E-2</v>
      </c>
      <c r="G13" s="28">
        <v>8.7513267448970464E-2</v>
      </c>
      <c r="H13" s="3"/>
      <c r="I13" s="3">
        <f t="shared" si="0"/>
        <v>8.8510456815980035E-2</v>
      </c>
      <c r="J13" s="3">
        <f t="shared" si="1"/>
        <v>6.3551172394255673E-2</v>
      </c>
      <c r="K13" s="79">
        <f t="shared" si="2"/>
        <v>0.71800750646201483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0.14168307316773532</v>
      </c>
      <c r="E14" s="28">
        <v>0.16493512054219123</v>
      </c>
      <c r="F14" s="28">
        <v>3.5827750204755003E-2</v>
      </c>
      <c r="G14" s="28">
        <v>0.15629680231197643</v>
      </c>
      <c r="H14" s="3"/>
      <c r="I14" s="3">
        <f t="shared" si="0"/>
        <v>0.11658426949560069</v>
      </c>
      <c r="J14" s="3">
        <f t="shared" si="1"/>
        <v>6.0010897843022978E-2</v>
      </c>
      <c r="K14" s="79">
        <f t="shared" si="2"/>
        <v>0.51474266727971818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75.159389515643468</v>
      </c>
      <c r="E15" s="28">
        <v>76.285739424065937</v>
      </c>
      <c r="F15" s="28">
        <v>74.314190175905964</v>
      </c>
      <c r="G15" s="28">
        <v>73.547634351884554</v>
      </c>
      <c r="H15" s="3"/>
      <c r="I15" s="3">
        <f t="shared" si="0"/>
        <v>74.984480511245295</v>
      </c>
      <c r="J15" s="3">
        <f t="shared" si="1"/>
        <v>1.1744720233494377</v>
      </c>
      <c r="K15" s="79">
        <f t="shared" si="2"/>
        <v>1.5662868040718161E-2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3.8411159230589747E-3</v>
      </c>
      <c r="E16" s="38">
        <v>6.4807259430439308E-3</v>
      </c>
      <c r="F16" s="38">
        <v>5.4040171414745644E-3</v>
      </c>
      <c r="G16" s="38">
        <v>4.5955954040528537E-3</v>
      </c>
      <c r="H16" s="3"/>
      <c r="I16" s="3">
        <f t="shared" si="0"/>
        <v>5.3676995826914698E-3</v>
      </c>
      <c r="J16" s="3">
        <f t="shared" si="1"/>
        <v>1.1308553275183779E-3</v>
      </c>
      <c r="K16" s="79">
        <f t="shared" si="2"/>
        <v>0.21067783509436736</v>
      </c>
    </row>
    <row r="17" spans="1:11" x14ac:dyDescent="0.35">
      <c r="A17" s="1" t="s">
        <v>84</v>
      </c>
      <c r="B17" s="1"/>
      <c r="C17" s="38"/>
      <c r="D17" s="28">
        <f>SUM(D4:D16)</f>
        <v>103.00179275377053</v>
      </c>
      <c r="E17" s="28">
        <f>SUM(E4:E16)</f>
        <v>101.94061046338348</v>
      </c>
      <c r="F17" s="28">
        <f>SUM(F4:F16)</f>
        <v>101.18068507144436</v>
      </c>
      <c r="G17" s="28">
        <f>SUM(G4:G16)</f>
        <v>101.107352450219</v>
      </c>
      <c r="H17" s="28"/>
      <c r="I17" s="3">
        <f t="shared" si="0"/>
        <v>101.72528937894086</v>
      </c>
      <c r="J17" s="3"/>
      <c r="K17" s="79"/>
    </row>
    <row r="18" spans="1:11" x14ac:dyDescent="0.35">
      <c r="A18" s="1"/>
      <c r="B18" s="2"/>
      <c r="C18" s="1"/>
      <c r="H18" s="24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65">
        <v>7.7141353475490204</v>
      </c>
      <c r="E19" s="65">
        <v>6.724645048284315</v>
      </c>
      <c r="F19" s="65">
        <v>1.2631869115196079</v>
      </c>
      <c r="G19" s="65">
        <v>4.2888919534313743</v>
      </c>
      <c r="H19" s="3"/>
      <c r="I19" s="3">
        <f t="shared" si="0"/>
        <v>4.6631152034313734</v>
      </c>
      <c r="J19" s="3">
        <f t="shared" si="1"/>
        <v>2.875781461982192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65">
        <v>176.41315033333333</v>
      </c>
      <c r="E20" s="65">
        <v>266.56993783333331</v>
      </c>
      <c r="F20" s="65">
        <v>77.729395249999996</v>
      </c>
      <c r="G20" s="65">
        <v>269.28101091666667</v>
      </c>
      <c r="H20" s="3"/>
      <c r="I20" s="3">
        <f t="shared" si="0"/>
        <v>189.04880456944443</v>
      </c>
      <c r="J20" s="3">
        <f t="shared" si="1"/>
        <v>90.761267107695801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65">
        <v>221.95627256249998</v>
      </c>
      <c r="E21" s="65">
        <v>235.4639236875</v>
      </c>
      <c r="F21" s="65">
        <v>252.26135572499996</v>
      </c>
      <c r="G21" s="65">
        <v>186.67626929999997</v>
      </c>
      <c r="H21" s="3"/>
      <c r="I21" s="3">
        <f t="shared" si="0"/>
        <v>230.68051678124996</v>
      </c>
      <c r="J21" s="3">
        <f t="shared" si="1"/>
        <v>27.852776402102453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65">
        <v>344.84044941361111</v>
      </c>
      <c r="E22" s="65">
        <v>700.02688578027778</v>
      </c>
      <c r="F22" s="65">
        <v>897.05709450972211</v>
      </c>
      <c r="G22" s="65">
        <v>672.54471110777774</v>
      </c>
      <c r="H22" s="3"/>
      <c r="I22" s="3">
        <f t="shared" si="0"/>
        <v>701.92552018356469</v>
      </c>
      <c r="J22" s="3">
        <f t="shared" si="1"/>
        <v>228.85087834113241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65">
        <v>22.053567900000008</v>
      </c>
      <c r="E23" s="65">
        <v>51.794697300000003</v>
      </c>
      <c r="F23" s="65">
        <v>40.097155400000005</v>
      </c>
      <c r="G23" s="65">
        <v>35.115138800000011</v>
      </c>
      <c r="H23" s="3"/>
      <c r="I23" s="3">
        <f t="shared" si="0"/>
        <v>40.158735350000008</v>
      </c>
      <c r="J23" s="3">
        <f t="shared" si="1"/>
        <v>12.317234233291693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65">
        <v>1295.5700000000002</v>
      </c>
      <c r="E24" s="65">
        <v>1508.1899999999998</v>
      </c>
      <c r="F24" s="65">
        <v>327.61400000000003</v>
      </c>
      <c r="G24" s="65">
        <v>1429.2</v>
      </c>
      <c r="H24" s="3"/>
      <c r="I24" s="3">
        <f t="shared" si="0"/>
        <v>1066.0629999999999</v>
      </c>
      <c r="J24" s="3">
        <f t="shared" si="1"/>
        <v>548.74811210821736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5">
        <v>20.376995065211307</v>
      </c>
      <c r="E25" s="65">
        <v>21.594459451861177</v>
      </c>
      <c r="F25" s="65">
        <v>4.7139908607612648</v>
      </c>
      <c r="G25" s="65">
        <v>21.035256649594178</v>
      </c>
      <c r="H25" s="3"/>
      <c r="I25" s="3">
        <f t="shared" si="0"/>
        <v>15.671525390008394</v>
      </c>
      <c r="J25" s="3">
        <f t="shared" si="1"/>
        <v>8.1593089634567928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84" t="s">
        <v>98</v>
      </c>
      <c r="E26" s="65">
        <v>42.414494889547413</v>
      </c>
      <c r="F26" s="65">
        <v>42.235078403556045</v>
      </c>
      <c r="G26" s="65">
        <v>40.536091801454752</v>
      </c>
      <c r="H26" s="3"/>
      <c r="I26" s="3" t="e">
        <f t="shared" si="0"/>
        <v>#VALUE!</v>
      </c>
      <c r="J26" s="3">
        <f t="shared" si="1"/>
        <v>1.036592487505837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65">
        <v>23.021686081395348</v>
      </c>
      <c r="E27" s="65">
        <v>38.842159734011624</v>
      </c>
      <c r="F27" s="65">
        <v>32.388917361918608</v>
      </c>
      <c r="G27" s="65">
        <v>27.543650561046512</v>
      </c>
      <c r="H27" s="3"/>
      <c r="I27" s="3">
        <f t="shared" si="0"/>
        <v>32.171248472383716</v>
      </c>
      <c r="J27" s="3">
        <f t="shared" si="1"/>
        <v>6.7777689804447565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65">
        <v>41.267410201612904</v>
      </c>
      <c r="E28" s="65">
        <v>50.122757774193552</v>
      </c>
      <c r="F28" s="65">
        <v>84.27060814516129</v>
      </c>
      <c r="G28" s="65">
        <v>44.460693629032257</v>
      </c>
      <c r="H28" s="3"/>
      <c r="I28" s="3">
        <f t="shared" si="0"/>
        <v>59.085805944892471</v>
      </c>
      <c r="J28" s="3">
        <f t="shared" si="1"/>
        <v>19.834425506709447</v>
      </c>
      <c r="K28" s="7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G28"/>
    </sheetView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206</v>
      </c>
      <c r="E1" s="26" t="s">
        <v>207</v>
      </c>
      <c r="F1" s="26" t="s">
        <v>208</v>
      </c>
      <c r="G1" s="67" t="s">
        <v>209</v>
      </c>
      <c r="H1" s="67"/>
      <c r="I1" s="67" t="s">
        <v>251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s="6" customFormat="1" x14ac:dyDescent="0.35">
      <c r="A3" s="6" t="s">
        <v>129</v>
      </c>
      <c r="B3" s="6" t="s">
        <v>104</v>
      </c>
      <c r="D3" s="81">
        <v>599.5</v>
      </c>
      <c r="E3" s="81">
        <v>701.3</v>
      </c>
      <c r="F3" s="81">
        <v>683.95</v>
      </c>
      <c r="G3" s="81">
        <v>782.65</v>
      </c>
      <c r="I3" s="32"/>
      <c r="J3" s="32"/>
      <c r="K3" s="32"/>
    </row>
    <row r="4" spans="1:11" s="6" customFormat="1" x14ac:dyDescent="0.35">
      <c r="A4" s="6" t="s">
        <v>15</v>
      </c>
      <c r="B4" s="6" t="s">
        <v>86</v>
      </c>
      <c r="D4" s="59">
        <v>0.4767927407050081</v>
      </c>
      <c r="E4" s="59">
        <v>0.44082080434833415</v>
      </c>
      <c r="F4" s="59">
        <v>0.32175343526226641</v>
      </c>
      <c r="G4" s="59">
        <v>0.69270781234359902</v>
      </c>
      <c r="H4" s="3"/>
      <c r="I4" s="3">
        <f>(D4/6)+(E4/3)+(F4/3)+(G4/6)</f>
        <v>0.449108172044968</v>
      </c>
      <c r="J4" s="3">
        <f>_xlfn.STDEV.S(D4:G4)</f>
        <v>0.1546990997743142</v>
      </c>
      <c r="K4" s="79">
        <f>J4/I4</f>
        <v>0.34445843875409282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15.563891280980679</v>
      </c>
      <c r="E5" s="28">
        <v>16.446559955920726</v>
      </c>
      <c r="F5" s="28">
        <v>16.408481031634309</v>
      </c>
      <c r="G5" s="28">
        <v>16.550312592384589</v>
      </c>
      <c r="H5" s="3"/>
      <c r="I5" s="3">
        <f t="shared" ref="I5:I28" si="0">(D5/6)+(E5/3)+(F5/3)+(G5/6)</f>
        <v>16.304047641412556</v>
      </c>
      <c r="J5" s="3">
        <f t="shared" ref="J5:J28" si="1">_xlfn.STDEV.S(D5:G5)</f>
        <v>0.45623400847721646</v>
      </c>
      <c r="K5" s="79">
        <f t="shared" ref="K5:K16" si="2">J5/I5</f>
        <v>2.7982867721655473E-2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0.46052791714756802</v>
      </c>
      <c r="E6" s="38">
        <v>0.31883545104113009</v>
      </c>
      <c r="F6" s="38">
        <v>0.15771314116823115</v>
      </c>
      <c r="G6" s="38">
        <v>0.230867986244294</v>
      </c>
      <c r="H6" s="3"/>
      <c r="I6" s="3">
        <f t="shared" si="0"/>
        <v>0.27408218130176409</v>
      </c>
      <c r="J6" s="3">
        <f t="shared" si="1"/>
        <v>0.13024577162839127</v>
      </c>
      <c r="K6" s="79">
        <f t="shared" si="2"/>
        <v>0.47520700181888459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0.68364458461782229</v>
      </c>
      <c r="E7" s="38">
        <v>0.71989554999272376</v>
      </c>
      <c r="F7" s="38">
        <v>0.82034389597999813</v>
      </c>
      <c r="G7" s="38">
        <v>0.86073687190137249</v>
      </c>
      <c r="H7" s="3"/>
      <c r="I7" s="3">
        <f t="shared" si="0"/>
        <v>0.77081005807743974</v>
      </c>
      <c r="J7" s="3">
        <f t="shared" si="1"/>
        <v>8.3126536629989783E-2</v>
      </c>
      <c r="K7" s="79">
        <f t="shared" si="2"/>
        <v>0.10784308761788165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1.9813907379782993</v>
      </c>
      <c r="E8" s="28">
        <v>1.9187077062365721</v>
      </c>
      <c r="F8" s="28">
        <v>2.639776635456792</v>
      </c>
      <c r="G8" s="28">
        <v>3.1639978709090162</v>
      </c>
      <c r="H8" s="3"/>
      <c r="I8" s="3">
        <f t="shared" si="0"/>
        <v>2.3770595487123405</v>
      </c>
      <c r="J8" s="3">
        <f t="shared" si="1"/>
        <v>0.5903005365871753</v>
      </c>
      <c r="K8" s="79">
        <f t="shared" si="2"/>
        <v>0.24833224599145726</v>
      </c>
    </row>
    <row r="9" spans="1:11" x14ac:dyDescent="0.35">
      <c r="A9" s="1" t="s">
        <v>83</v>
      </c>
      <c r="B9" s="1" t="s">
        <v>86</v>
      </c>
      <c r="C9" s="38">
        <v>6.094867450689277E-3</v>
      </c>
      <c r="D9" s="38">
        <v>1.3088778866314084</v>
      </c>
      <c r="E9" s="38">
        <v>1.2833408660128194</v>
      </c>
      <c r="F9" s="38">
        <v>2.5987237763471298</v>
      </c>
      <c r="G9" s="38">
        <v>1.8114287216482694</v>
      </c>
      <c r="H9" s="3"/>
      <c r="I9" s="3">
        <f>(D9/6)+(E9/3)+(F9/3)+(G9/6)</f>
        <v>1.8140726488332626</v>
      </c>
      <c r="J9" s="3">
        <f>_xlfn.STDEV.S(D9:G9)</f>
        <v>0.61548452374513152</v>
      </c>
      <c r="K9" s="79">
        <f>J9/I9</f>
        <v>0.33928328291647308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5.3094396772678784E-2</v>
      </c>
      <c r="E10" s="38">
        <v>4.9464750875090904E-2</v>
      </c>
      <c r="F10" s="38">
        <v>5.1698821211072769E-2</v>
      </c>
      <c r="G10" s="38">
        <v>9.5362516447331847E-2</v>
      </c>
      <c r="H10" s="3"/>
      <c r="I10" s="3">
        <f t="shared" si="0"/>
        <v>5.8464009565389663E-2</v>
      </c>
      <c r="J10" s="3">
        <f t="shared" si="1"/>
        <v>2.2022394166310633E-2</v>
      </c>
      <c r="K10" s="79">
        <f t="shared" si="2"/>
        <v>0.37668292561562106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4.9593629082817323E-2</v>
      </c>
      <c r="E11" s="64">
        <v>7.3222785043941821E-2</v>
      </c>
      <c r="F11" s="64">
        <v>4.6952506627279976E-2</v>
      </c>
      <c r="G11" s="64">
        <v>5.1916678430813226E-2</v>
      </c>
      <c r="H11" s="3"/>
      <c r="I11" s="3">
        <f t="shared" si="0"/>
        <v>5.6976815142679021E-2</v>
      </c>
      <c r="J11" s="3">
        <f t="shared" si="1"/>
        <v>1.2039621416831141E-2</v>
      </c>
      <c r="K11" s="79">
        <f t="shared" si="2"/>
        <v>0.21130737803933075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4.3193383174186408</v>
      </c>
      <c r="E12" s="28">
        <v>4.7643567977474666</v>
      </c>
      <c r="F12" s="28">
        <v>2.067132301894155</v>
      </c>
      <c r="G12" s="28">
        <v>2.1919225228217849</v>
      </c>
      <c r="H12" s="3"/>
      <c r="I12" s="3">
        <f t="shared" si="0"/>
        <v>3.3623731732539448</v>
      </c>
      <c r="J12" s="3">
        <f t="shared" si="1"/>
        <v>1.4054768475023507</v>
      </c>
      <c r="K12" s="79">
        <f t="shared" si="2"/>
        <v>0.41800144572953424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0.23109832446817902</v>
      </c>
      <c r="E13" s="28">
        <v>0.15986707301424605</v>
      </c>
      <c r="F13" s="28">
        <v>6.050148224168881E-2</v>
      </c>
      <c r="G13" s="28">
        <v>5.5047712078381147E-2</v>
      </c>
      <c r="H13" s="3"/>
      <c r="I13" s="3">
        <f t="shared" si="0"/>
        <v>0.12114719117640499</v>
      </c>
      <c r="J13" s="3">
        <f t="shared" si="1"/>
        <v>8.4686359856897278E-2</v>
      </c>
      <c r="K13" s="79">
        <f t="shared" si="2"/>
        <v>0.69903692388198813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9.3152216148149017E-2</v>
      </c>
      <c r="E14" s="28">
        <v>8.936410746127206E-2</v>
      </c>
      <c r="F14" s="28">
        <v>0.11534708385009595</v>
      </c>
      <c r="G14" s="28">
        <v>0.10858493444962046</v>
      </c>
      <c r="H14" s="3"/>
      <c r="I14" s="3">
        <f t="shared" si="0"/>
        <v>0.10185992220341758</v>
      </c>
      <c r="J14" s="3">
        <f t="shared" si="1"/>
        <v>1.2367338135035606E-2</v>
      </c>
      <c r="K14" s="79">
        <f t="shared" si="2"/>
        <v>0.12141515394384093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74.096172874004182</v>
      </c>
      <c r="E15" s="28">
        <v>76.215615622552434</v>
      </c>
      <c r="F15" s="28">
        <v>76.903964839278416</v>
      </c>
      <c r="G15" s="28">
        <v>74.194712830334822</v>
      </c>
      <c r="H15" s="3"/>
      <c r="I15" s="3">
        <f t="shared" si="0"/>
        <v>75.755007771333453</v>
      </c>
      <c r="J15" s="3">
        <f t="shared" si="1"/>
        <v>1.4225377146538467</v>
      </c>
      <c r="K15" s="79">
        <f t="shared" si="2"/>
        <v>1.8778134363708045E-2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4.6570148049360277E-3</v>
      </c>
      <c r="E16" s="38">
        <v>4.8175953834769612E-3</v>
      </c>
      <c r="F16" s="38">
        <v>5.0298038642095479E-3</v>
      </c>
      <c r="G16" s="38">
        <v>1.1711779021015561E-2</v>
      </c>
      <c r="H16" s="3"/>
      <c r="I16" s="3">
        <f t="shared" si="0"/>
        <v>6.0105987202207674E-3</v>
      </c>
      <c r="J16" s="3">
        <f t="shared" si="1"/>
        <v>3.4418750753642934E-3</v>
      </c>
      <c r="K16" s="79">
        <f t="shared" si="2"/>
        <v>0.57263431408009124</v>
      </c>
    </row>
    <row r="17" spans="1:11" x14ac:dyDescent="0.35">
      <c r="A17" s="1" t="s">
        <v>84</v>
      </c>
      <c r="B17" s="1"/>
      <c r="C17" s="38"/>
      <c r="D17" s="28">
        <f>SUM(D4:D16)</f>
        <v>99.322231920760359</v>
      </c>
      <c r="E17" s="28">
        <f>SUM(E4:E16)</f>
        <v>102.48486906563024</v>
      </c>
      <c r="F17" s="28">
        <f>SUM(F4:F16)</f>
        <v>102.19741875481564</v>
      </c>
      <c r="G17" s="28">
        <f>SUM(G4:G16)</f>
        <v>100.01931082901491</v>
      </c>
      <c r="H17" s="28"/>
      <c r="I17" s="3">
        <f t="shared" si="0"/>
        <v>101.45101973177785</v>
      </c>
      <c r="J17" s="3"/>
      <c r="K17" s="79"/>
    </row>
    <row r="18" spans="1:11" x14ac:dyDescent="0.35">
      <c r="A18" s="1"/>
      <c r="B18" s="2"/>
      <c r="C18" s="1"/>
      <c r="H18" s="24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7.1693103218137271</v>
      </c>
      <c r="E19" s="12">
        <v>3.5701631821078443</v>
      </c>
      <c r="F19" s="12">
        <v>7.6855182754901969</v>
      </c>
      <c r="G19" s="12">
        <v>17.845679512990198</v>
      </c>
      <c r="H19" s="3"/>
      <c r="I19" s="3">
        <f t="shared" si="0"/>
        <v>7.9210587916666686</v>
      </c>
      <c r="J19" s="3">
        <f t="shared" si="1"/>
        <v>6.1316160208172157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216.61832941666665</v>
      </c>
      <c r="E20" s="12">
        <v>166.49532466666668</v>
      </c>
      <c r="F20" s="12">
        <v>117.15981658333334</v>
      </c>
      <c r="G20" s="12">
        <v>184.92969516666665</v>
      </c>
      <c r="H20" s="3"/>
      <c r="I20" s="3">
        <f t="shared" si="0"/>
        <v>161.47638451388889</v>
      </c>
      <c r="J20" s="3">
        <f t="shared" si="1"/>
        <v>41.608348258481321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177.74724307499997</v>
      </c>
      <c r="E21" s="12">
        <v>196.00424448749999</v>
      </c>
      <c r="F21" s="12">
        <v>214.09848179999997</v>
      </c>
      <c r="G21" s="12">
        <v>210.15852907499999</v>
      </c>
      <c r="H21" s="3"/>
      <c r="I21" s="3">
        <f t="shared" si="0"/>
        <v>201.35187078749999</v>
      </c>
      <c r="J21" s="3">
        <f t="shared" si="1"/>
        <v>16.453192550312757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384.08373550499999</v>
      </c>
      <c r="E22" s="12">
        <v>567.08253305666665</v>
      </c>
      <c r="F22" s="12">
        <v>363.62924976944441</v>
      </c>
      <c r="G22" s="12">
        <v>460.07668189694442</v>
      </c>
      <c r="H22" s="3"/>
      <c r="I22" s="3">
        <f t="shared" si="0"/>
        <v>450.93066384236107</v>
      </c>
      <c r="J22" s="3">
        <f t="shared" si="1"/>
        <v>92.117439364173919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103.35962855000002</v>
      </c>
      <c r="E23" s="12">
        <v>80.369780550000016</v>
      </c>
      <c r="F23" s="12">
        <v>36.428182250000006</v>
      </c>
      <c r="G23" s="12">
        <v>61.793824450000017</v>
      </c>
      <c r="H23" s="3"/>
      <c r="I23" s="3">
        <f t="shared" si="0"/>
        <v>66.458229766666676</v>
      </c>
      <c r="J23" s="3">
        <f t="shared" si="1"/>
        <v>28.365785869245403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851.79700000000003</v>
      </c>
      <c r="E24" s="12">
        <v>817.15800000000002</v>
      </c>
      <c r="F24" s="12">
        <v>1054.75</v>
      </c>
      <c r="G24" s="12">
        <v>1384.63</v>
      </c>
      <c r="H24" s="3"/>
      <c r="I24" s="3">
        <f t="shared" si="0"/>
        <v>996.70716666666669</v>
      </c>
      <c r="J24" s="3">
        <f t="shared" si="1"/>
        <v>260.3836960568961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16.900351357402741</v>
      </c>
      <c r="E25" s="66">
        <v>13.210678010635318</v>
      </c>
      <c r="F25" s="66">
        <v>14.737035373775537</v>
      </c>
      <c r="G25" s="66">
        <v>25.035953269241531</v>
      </c>
      <c r="H25" s="3"/>
      <c r="I25" s="3">
        <f t="shared" si="0"/>
        <v>16.305288565910995</v>
      </c>
      <c r="J25" s="3">
        <f t="shared" si="1"/>
        <v>5.2655820782871237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110.55118745366381</v>
      </c>
      <c r="E26" s="12">
        <v>74.26092115301725</v>
      </c>
      <c r="F26" s="12">
        <v>38.985889602370698</v>
      </c>
      <c r="G26" s="12">
        <v>41.754811102640097</v>
      </c>
      <c r="H26" s="3"/>
      <c r="I26" s="3">
        <f t="shared" si="0"/>
        <v>63.133270011179967</v>
      </c>
      <c r="J26" s="3">
        <f t="shared" si="1"/>
        <v>33.51636248601671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27.91176706540698</v>
      </c>
      <c r="E27" s="12">
        <v>28.87420499854651</v>
      </c>
      <c r="F27" s="12">
        <v>30.14607419622093</v>
      </c>
      <c r="G27" s="12">
        <v>74.033030546511625</v>
      </c>
      <c r="H27" s="3"/>
      <c r="I27" s="3">
        <f t="shared" si="0"/>
        <v>36.664226000242252</v>
      </c>
      <c r="J27" s="3">
        <f t="shared" si="1"/>
        <v>22.546417812377065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91.003389185483883</v>
      </c>
      <c r="E28" s="12">
        <v>57.481931782258066</v>
      </c>
      <c r="F28" s="12">
        <v>43.134325387096773</v>
      </c>
      <c r="G28" s="12">
        <v>86.329969362903228</v>
      </c>
      <c r="H28" s="3"/>
      <c r="I28" s="3">
        <f t="shared" si="0"/>
        <v>63.094312147849465</v>
      </c>
      <c r="J28" s="3">
        <f t="shared" si="1"/>
        <v>22.987139462856611</v>
      </c>
      <c r="K28" s="7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210</v>
      </c>
      <c r="E1" s="26" t="s">
        <v>211</v>
      </c>
      <c r="F1" s="26" t="s">
        <v>212</v>
      </c>
      <c r="G1" s="26" t="s">
        <v>213</v>
      </c>
      <c r="H1" s="26"/>
      <c r="I1" s="26" t="s">
        <v>252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x14ac:dyDescent="0.35">
      <c r="A3" s="1" t="s">
        <v>129</v>
      </c>
      <c r="B3" s="1" t="s">
        <v>104</v>
      </c>
      <c r="C3" s="1"/>
      <c r="D3" s="81">
        <v>778</v>
      </c>
      <c r="E3" s="81">
        <v>776</v>
      </c>
      <c r="F3" s="81">
        <v>328</v>
      </c>
      <c r="G3" s="81">
        <v>694</v>
      </c>
      <c r="J3" s="32"/>
      <c r="K3" s="32"/>
    </row>
    <row r="4" spans="1:11" x14ac:dyDescent="0.35">
      <c r="A4" s="21" t="s">
        <v>15</v>
      </c>
      <c r="B4" s="21" t="s">
        <v>86</v>
      </c>
      <c r="C4" s="1"/>
      <c r="D4" s="31">
        <v>0.2682370973923156</v>
      </c>
      <c r="E4" s="31">
        <v>0.44640795529768695</v>
      </c>
      <c r="F4" s="31">
        <v>0.45042306328201676</v>
      </c>
      <c r="G4" s="31">
        <v>0.28256070640188113</v>
      </c>
      <c r="H4" s="3"/>
      <c r="I4" s="3">
        <f t="shared" ref="I4:I17" si="0">(D4*2/9)+(E4*2/9)+(F4*2/9)+(G4*3/9)</f>
        <v>0.35309092790552021</v>
      </c>
      <c r="J4" s="3">
        <f>_xlfn.STDEV.S(D4:G4)</f>
        <v>0.10007562118599872</v>
      </c>
      <c r="K4" s="79">
        <f>J4/I4</f>
        <v>0.28342733635109674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17.140275794424994</v>
      </c>
      <c r="E5" s="28">
        <v>14.948367590427621</v>
      </c>
      <c r="F5" s="28">
        <v>16.016809274619781</v>
      </c>
      <c r="G5" s="28">
        <v>16.738491791956815</v>
      </c>
      <c r="H5" s="3"/>
      <c r="I5" s="3">
        <f t="shared" si="0"/>
        <v>16.269597854979473</v>
      </c>
      <c r="J5" s="3">
        <f t="shared" ref="J5:J28" si="1">_xlfn.STDEV.S(D5:G5)</f>
        <v>0.96155286411111285</v>
      </c>
      <c r="K5" s="79">
        <f t="shared" ref="K5:K16" si="2">J5/I5</f>
        <v>5.9101206599081364E-2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0.66507642752753748</v>
      </c>
      <c r="E6" s="38">
        <v>0.11909733411995012</v>
      </c>
      <c r="F6" s="38">
        <v>0.36821278670547425</v>
      </c>
      <c r="G6" s="38">
        <v>0.55211769254611531</v>
      </c>
      <c r="H6" s="3"/>
      <c r="I6" s="3">
        <f t="shared" si="0"/>
        <v>0.44012513048269664</v>
      </c>
      <c r="J6" s="3">
        <f t="shared" si="1"/>
        <v>0.23846156598244073</v>
      </c>
      <c r="K6" s="79">
        <f t="shared" si="2"/>
        <v>0.54180402223548052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0.93752536479496273</v>
      </c>
      <c r="E7" s="38">
        <v>0.97864958967902571</v>
      </c>
      <c r="F7" s="38">
        <v>0.51030074297976746</v>
      </c>
      <c r="G7" s="38">
        <v>0.58394202758156</v>
      </c>
      <c r="H7" s="3"/>
      <c r="I7" s="3">
        <f t="shared" si="0"/>
        <v>0.73386416418357681</v>
      </c>
      <c r="J7" s="3">
        <f t="shared" si="1"/>
        <v>0.23975699438731526</v>
      </c>
      <c r="K7" s="79">
        <f t="shared" si="2"/>
        <v>0.32670486731566284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0.52837590026535874</v>
      </c>
      <c r="E8" s="28">
        <v>2.0659335011590856</v>
      </c>
      <c r="F8" s="28">
        <v>0.64138164555723409</v>
      </c>
      <c r="G8" s="28">
        <v>0.53276547536884733</v>
      </c>
      <c r="H8" s="3"/>
      <c r="I8" s="3">
        <f t="shared" si="0"/>
        <v>0.89663094667443322</v>
      </c>
      <c r="J8" s="3">
        <f t="shared" si="1"/>
        <v>0.75103387628517571</v>
      </c>
      <c r="K8" s="79">
        <f t="shared" si="2"/>
        <v>0.83761761633448972</v>
      </c>
    </row>
    <row r="9" spans="1:11" x14ac:dyDescent="0.35">
      <c r="A9" s="1" t="s">
        <v>83</v>
      </c>
      <c r="B9" s="1" t="s">
        <v>86</v>
      </c>
      <c r="C9" s="38">
        <v>6.094867450689277E-3</v>
      </c>
      <c r="D9" s="38">
        <v>2.242493688336773</v>
      </c>
      <c r="E9" s="38">
        <v>2.3932354316442197</v>
      </c>
      <c r="F9" s="38">
        <v>3.2752001677616112E-2</v>
      </c>
      <c r="G9" s="38">
        <v>0.8609520048326853</v>
      </c>
      <c r="H9" s="3"/>
      <c r="I9" s="3">
        <f t="shared" si="0"/>
        <v>1.3244242508683637</v>
      </c>
      <c r="J9" s="3">
        <f>_xlfn.STDEV.S(D9:G9)</f>
        <v>1.1335794556274752</v>
      </c>
      <c r="K9" s="79">
        <f>J9/I9</f>
        <v>0.85590357839207465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3.9945625491588969E-2</v>
      </c>
      <c r="E10" s="38">
        <v>4.730975390591971E-2</v>
      </c>
      <c r="F10" s="38">
        <v>1.2886877912066472E-2</v>
      </c>
      <c r="G10" s="38">
        <v>3.6706788314178188E-2</v>
      </c>
      <c r="H10" s="3"/>
      <c r="I10" s="3">
        <f t="shared" si="0"/>
        <v>3.4489431062409426E-2</v>
      </c>
      <c r="J10" s="3">
        <f t="shared" si="1"/>
        <v>1.4893067953271997E-2</v>
      </c>
      <c r="K10" s="79">
        <f t="shared" si="2"/>
        <v>0.43181541401256068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0.20415105738149811</v>
      </c>
      <c r="E11" s="64">
        <v>5.5522088126867E-2</v>
      </c>
      <c r="F11" s="64">
        <v>0.11361510696953375</v>
      </c>
      <c r="G11" s="64">
        <v>9.7946594549431013E-2</v>
      </c>
      <c r="H11" s="3"/>
      <c r="I11" s="3">
        <f t="shared" si="0"/>
        <v>0.11560180984489898</v>
      </c>
      <c r="J11" s="3">
        <f t="shared" si="1"/>
        <v>6.2574526638941502E-2</v>
      </c>
      <c r="K11" s="79">
        <f t="shared" si="2"/>
        <v>0.54129365900842463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4.3458933306960672</v>
      </c>
      <c r="E12" s="28">
        <v>1.6684776716079546</v>
      </c>
      <c r="F12" s="28">
        <v>6.5179329981548797</v>
      </c>
      <c r="G12" s="28">
        <v>7.7558921958793992</v>
      </c>
      <c r="H12" s="3"/>
      <c r="I12" s="3">
        <f t="shared" si="0"/>
        <v>5.3702538431728897</v>
      </c>
      <c r="J12" s="3">
        <f t="shared" si="1"/>
        <v>2.6711542249062261</v>
      </c>
      <c r="K12" s="79">
        <f t="shared" si="2"/>
        <v>0.49739813105892899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0.16848486139952554</v>
      </c>
      <c r="E13" s="28">
        <v>6.1358528768675709E-2</v>
      </c>
      <c r="F13" s="28">
        <v>0.30999342992832729</v>
      </c>
      <c r="G13" s="28">
        <v>0.14253435932258132</v>
      </c>
      <c r="H13" s="3"/>
      <c r="I13" s="3">
        <f t="shared" si="0"/>
        <v>0.16747519090675567</v>
      </c>
      <c r="J13" s="3">
        <f t="shared" si="1"/>
        <v>0.10353160730624646</v>
      </c>
      <c r="K13" s="79">
        <f t="shared" si="2"/>
        <v>0.61819071078945198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2.8783239417091776E-2</v>
      </c>
      <c r="E14" s="28">
        <v>0.10743589788868349</v>
      </c>
      <c r="F14" s="28">
        <v>3.8065467227500351E-2</v>
      </c>
      <c r="G14" s="28">
        <v>3.0744932699957879E-2</v>
      </c>
      <c r="H14" s="3"/>
      <c r="I14" s="3">
        <f t="shared" si="0"/>
        <v>4.8978223018491654E-2</v>
      </c>
      <c r="J14" s="3">
        <f t="shared" si="1"/>
        <v>3.7664748877182345E-2</v>
      </c>
      <c r="K14" s="79">
        <f t="shared" si="2"/>
        <v>0.76901011420855503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72.570488669112308</v>
      </c>
      <c r="E15" s="28">
        <v>78.888184431637072</v>
      </c>
      <c r="F15" s="28">
        <v>75.81890277660689</v>
      </c>
      <c r="G15" s="28">
        <v>74.908604082193321</v>
      </c>
      <c r="H15" s="3"/>
      <c r="I15" s="3">
        <f t="shared" si="0"/>
        <v>75.47566266681028</v>
      </c>
      <c r="J15" s="3">
        <f t="shared" si="1"/>
        <v>2.6143586051380887</v>
      </c>
      <c r="K15" s="79">
        <f t="shared" si="2"/>
        <v>3.4638431949637304E-2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5.0128912755605581E-3</v>
      </c>
      <c r="E16" s="38">
        <v>5.3449120948275679E-3</v>
      </c>
      <c r="F16" s="38">
        <v>3.2288802139655462E-3</v>
      </c>
      <c r="G16" s="38">
        <v>5.8626153347355906E-3</v>
      </c>
      <c r="H16" s="3"/>
      <c r="I16" s="3">
        <f t="shared" si="0"/>
        <v>4.9734681303237899E-3</v>
      </c>
      <c r="J16" s="3">
        <f t="shared" si="1"/>
        <v>1.143719535873864E-3</v>
      </c>
      <c r="K16" s="79">
        <f t="shared" si="2"/>
        <v>0.22996418312213129</v>
      </c>
    </row>
    <row r="17" spans="1:11" x14ac:dyDescent="0.35">
      <c r="A17" s="1" t="s">
        <v>84</v>
      </c>
      <c r="B17" s="1"/>
      <c r="C17" s="38"/>
      <c r="D17" s="28">
        <f>SUM(D4:D16)</f>
        <v>99.144743947515579</v>
      </c>
      <c r="E17" s="28">
        <f>SUM(E4:E16)</f>
        <v>101.7853246863576</v>
      </c>
      <c r="F17" s="28">
        <f>SUM(F4:F16)</f>
        <v>100.83450505183505</v>
      </c>
      <c r="G17" s="28">
        <f>SUM(G4:G16)</f>
        <v>102.52912126698151</v>
      </c>
      <c r="H17" s="69"/>
      <c r="I17" s="3">
        <f t="shared" si="0"/>
        <v>101.2351679080401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7.5820565534313742</v>
      </c>
      <c r="E19" s="12">
        <v>3.7924958188725504</v>
      </c>
      <c r="F19" s="12">
        <v>2.4012658541666667</v>
      </c>
      <c r="G19" s="12">
        <v>5.2684763431372552</v>
      </c>
      <c r="H19" s="3"/>
      <c r="I19" s="3">
        <f t="shared" ref="I19:I28" si="3">(D19*2/9)+(E19*2/9)+(F19*2/9)+(G19*3/9)</f>
        <v>4.8174517202614382</v>
      </c>
      <c r="J19" s="3">
        <f t="shared" si="1"/>
        <v>2.2152680712637891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42.232982999999997</v>
      </c>
      <c r="E20" s="12">
        <v>207.58296324999998</v>
      </c>
      <c r="F20" s="12">
        <v>265.57282808333332</v>
      </c>
      <c r="G20" s="12">
        <v>182.45023874999998</v>
      </c>
      <c r="H20" s="3"/>
      <c r="I20" s="3">
        <f t="shared" si="3"/>
        <v>175.34758499074073</v>
      </c>
      <c r="J20" s="3">
        <f t="shared" si="1"/>
        <v>94.774303963962595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234.80225223749994</v>
      </c>
      <c r="E21" s="12">
        <v>208.66711454999998</v>
      </c>
      <c r="F21" s="12">
        <v>142.70519384999997</v>
      </c>
      <c r="G21" s="12">
        <v>143.517245175</v>
      </c>
      <c r="H21" s="3"/>
      <c r="I21" s="3">
        <f t="shared" si="3"/>
        <v>178.10009519999997</v>
      </c>
      <c r="J21" s="3">
        <f t="shared" si="1"/>
        <v>46.631539746312377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1581.0720484972221</v>
      </c>
      <c r="E22" s="12">
        <v>429.9973888822222</v>
      </c>
      <c r="F22" s="12">
        <v>879.90565525638897</v>
      </c>
      <c r="G22" s="12">
        <v>758.55900466000003</v>
      </c>
      <c r="H22" s="3"/>
      <c r="I22" s="3">
        <f t="shared" si="3"/>
        <v>895.2919110279629</v>
      </c>
      <c r="J22" s="3">
        <f t="shared" si="1"/>
        <v>484.61583440097115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14.557367750000003</v>
      </c>
      <c r="E23" s="12">
        <v>24.347255500000003</v>
      </c>
      <c r="F23" s="12">
        <v>43.836316450000012</v>
      </c>
      <c r="G23" s="12">
        <v>38.854962000000008</v>
      </c>
      <c r="H23" s="3"/>
      <c r="I23" s="3">
        <f t="shared" si="3"/>
        <v>31.338529488888895</v>
      </c>
      <c r="J23" s="3">
        <f t="shared" si="1"/>
        <v>13.412005698353381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263.19799999999998</v>
      </c>
      <c r="E24" s="12">
        <v>982.40899999999999</v>
      </c>
      <c r="F24" s="12">
        <v>348.07599999999996</v>
      </c>
      <c r="G24" s="12">
        <v>281.13599999999997</v>
      </c>
      <c r="H24" s="3"/>
      <c r="I24" s="3">
        <f t="shared" si="3"/>
        <v>447.86377777777773</v>
      </c>
      <c r="J24" s="3">
        <f t="shared" si="1"/>
        <v>344.41177489876372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14.126705458158408</v>
      </c>
      <c r="E25" s="66">
        <v>13.487616541281833</v>
      </c>
      <c r="F25" s="66">
        <v>10.222937324237334</v>
      </c>
      <c r="G25" s="66">
        <v>13.631411547579065</v>
      </c>
      <c r="H25" s="3"/>
      <c r="I25" s="3">
        <f t="shared" si="3"/>
        <v>12.95208369889915</v>
      </c>
      <c r="J25" s="3">
        <f t="shared" si="1"/>
        <v>1.783948342632437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84" t="s">
        <v>98</v>
      </c>
      <c r="E26" s="12">
        <v>42.639859500000007</v>
      </c>
      <c r="F26" s="12">
        <v>142.09785690517245</v>
      </c>
      <c r="G26" s="12">
        <v>56.089531931573291</v>
      </c>
      <c r="H26" s="3"/>
      <c r="I26" s="3" t="e">
        <f t="shared" si="3"/>
        <v>#VALUE!</v>
      </c>
      <c r="J26" s="3">
        <f t="shared" si="1"/>
        <v>53.960199686324579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30.044708781976741</v>
      </c>
      <c r="E27" s="12">
        <v>32.034671914244186</v>
      </c>
      <c r="F27" s="12">
        <v>19.352258085755814</v>
      </c>
      <c r="G27" s="12">
        <v>35.137520594476747</v>
      </c>
      <c r="H27" s="3"/>
      <c r="I27" s="3">
        <f t="shared" si="3"/>
        <v>29.808426594153751</v>
      </c>
      <c r="J27" s="3">
        <f t="shared" si="1"/>
        <v>6.8548704718805933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87.401629620967739</v>
      </c>
      <c r="E28" s="12">
        <v>95.458892177419358</v>
      </c>
      <c r="F28" s="12">
        <v>58.321524766129038</v>
      </c>
      <c r="G28" s="12">
        <v>131.91986838709676</v>
      </c>
      <c r="H28" s="3"/>
      <c r="I28" s="3">
        <f t="shared" si="3"/>
        <v>97.56929981003583</v>
      </c>
      <c r="J28" s="3">
        <f t="shared" si="1"/>
        <v>30.300919388229705</v>
      </c>
      <c r="K28" s="7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G23" sqref="G23"/>
    </sheetView>
  </sheetViews>
  <sheetFormatPr baseColWidth="10" defaultRowHeight="14.5" x14ac:dyDescent="0.35"/>
  <sheetData>
    <row r="1" spans="1:12" ht="29" x14ac:dyDescent="0.35">
      <c r="A1" s="55"/>
      <c r="B1" s="63"/>
      <c r="C1" s="55" t="s">
        <v>85</v>
      </c>
      <c r="D1" s="26" t="s">
        <v>214</v>
      </c>
      <c r="E1" s="26" t="s">
        <v>215</v>
      </c>
      <c r="F1" s="26" t="s">
        <v>216</v>
      </c>
      <c r="G1" s="26" t="s">
        <v>217</v>
      </c>
      <c r="H1" s="26"/>
      <c r="I1" s="26" t="s">
        <v>253</v>
      </c>
    </row>
    <row r="2" spans="1:12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2" s="6" customFormat="1" x14ac:dyDescent="0.35">
      <c r="A3" s="6" t="s">
        <v>129</v>
      </c>
      <c r="B3" s="6" t="s">
        <v>104</v>
      </c>
      <c r="D3" s="81">
        <v>804.05</v>
      </c>
      <c r="E3" s="81">
        <v>770.55</v>
      </c>
      <c r="F3" s="81">
        <v>727.05</v>
      </c>
      <c r="G3" s="81">
        <v>902.1</v>
      </c>
      <c r="I3" s="32"/>
      <c r="J3" s="32"/>
      <c r="K3" s="32"/>
    </row>
    <row r="4" spans="1:12" s="6" customFormat="1" x14ac:dyDescent="0.35">
      <c r="A4" s="6" t="s">
        <v>15</v>
      </c>
      <c r="B4" s="6" t="s">
        <v>86</v>
      </c>
      <c r="D4" s="59">
        <v>0.38082797427657056</v>
      </c>
      <c r="E4" s="59">
        <v>0.37847474677052162</v>
      </c>
      <c r="F4" s="59">
        <v>0.72516748981625767</v>
      </c>
      <c r="G4" s="59">
        <v>0.92208993644912596</v>
      </c>
      <c r="H4" s="3"/>
      <c r="I4" s="3">
        <f>(D4/6)+(E4/3)+(F4/3)+(G4/6)</f>
        <v>0.58503373064987585</v>
      </c>
      <c r="J4" s="3">
        <f>_xlfn.STDEV.S(D4:G4)</f>
        <v>0.26864343373302524</v>
      </c>
      <c r="K4" s="79">
        <f>J4/I4</f>
        <v>0.45919306812379307</v>
      </c>
      <c r="L4" s="59"/>
    </row>
    <row r="5" spans="1:12" x14ac:dyDescent="0.35">
      <c r="A5" s="6" t="s">
        <v>122</v>
      </c>
      <c r="B5" s="21" t="s">
        <v>86</v>
      </c>
      <c r="C5" s="28">
        <v>1.0609791748728049E-2</v>
      </c>
      <c r="D5" s="28">
        <v>15.864039316447863</v>
      </c>
      <c r="E5" s="28">
        <v>16.730038586772899</v>
      </c>
      <c r="F5" s="28">
        <v>16.849726491947028</v>
      </c>
      <c r="G5" s="28">
        <v>15.711743369781582</v>
      </c>
      <c r="H5" s="3"/>
      <c r="I5" s="3">
        <f t="shared" ref="I5:I28" si="0">(D5/6)+(E5/3)+(F5/3)+(G5/6)</f>
        <v>16.455885473944882</v>
      </c>
      <c r="J5" s="3">
        <f t="shared" ref="J5:J28" si="1">_xlfn.STDEV.S(D5:G5)</f>
        <v>0.58387954875440529</v>
      </c>
      <c r="K5" s="79">
        <f t="shared" ref="K5:K16" si="2">J5/I5</f>
        <v>3.5481502935766053E-2</v>
      </c>
    </row>
    <row r="6" spans="1:12" x14ac:dyDescent="0.35">
      <c r="A6" s="7" t="s">
        <v>73</v>
      </c>
      <c r="B6" s="22" t="s">
        <v>86</v>
      </c>
      <c r="C6" s="38">
        <v>3.4876925664193569E-3</v>
      </c>
      <c r="D6" s="38">
        <v>0.46045538164321331</v>
      </c>
      <c r="E6" s="38">
        <v>0.17230244894409316</v>
      </c>
      <c r="F6" s="38">
        <v>0.46424173497052518</v>
      </c>
      <c r="G6" s="38">
        <v>2.7738544005269903</v>
      </c>
      <c r="H6" s="3"/>
      <c r="I6" s="3">
        <f t="shared" si="0"/>
        <v>0.75123302499990674</v>
      </c>
      <c r="J6" s="3">
        <f t="shared" si="1"/>
        <v>1.2118330893759079</v>
      </c>
      <c r="K6" s="79">
        <f t="shared" si="2"/>
        <v>1.6131254205391974</v>
      </c>
    </row>
    <row r="7" spans="1:12" x14ac:dyDescent="0.35">
      <c r="A7" s="7" t="s">
        <v>74</v>
      </c>
      <c r="B7" s="22" t="s">
        <v>86</v>
      </c>
      <c r="C7" s="38">
        <v>1.7182723816840362E-3</v>
      </c>
      <c r="D7" s="38">
        <v>0.5178016269748662</v>
      </c>
      <c r="E7" s="38">
        <v>0.41371716022318372</v>
      </c>
      <c r="F7" s="38">
        <v>0.78767139466272285</v>
      </c>
      <c r="G7" s="38">
        <v>0.78326776722027414</v>
      </c>
      <c r="H7" s="3"/>
      <c r="I7" s="3">
        <f t="shared" si="0"/>
        <v>0.61730775066115895</v>
      </c>
      <c r="J7" s="3">
        <f t="shared" si="1"/>
        <v>0.18942112515712722</v>
      </c>
      <c r="K7" s="79">
        <f t="shared" si="2"/>
        <v>0.30685039180902934</v>
      </c>
    </row>
    <row r="8" spans="1:12" x14ac:dyDescent="0.35">
      <c r="A8" s="6" t="s">
        <v>75</v>
      </c>
      <c r="B8" s="21" t="s">
        <v>86</v>
      </c>
      <c r="C8" s="28">
        <v>2.2063899572749662E-2</v>
      </c>
      <c r="D8" s="28">
        <v>0.80114530602921274</v>
      </c>
      <c r="E8" s="28">
        <v>7.6659660490631687</v>
      </c>
      <c r="F8" s="28">
        <v>1.6316350349533475</v>
      </c>
      <c r="G8" s="28">
        <v>4.7171814588169045</v>
      </c>
      <c r="H8" s="3"/>
      <c r="I8" s="3">
        <f t="shared" si="0"/>
        <v>4.0189214888131914</v>
      </c>
      <c r="J8" s="3">
        <f t="shared" si="1"/>
        <v>3.1328886331828634</v>
      </c>
      <c r="K8" s="79">
        <f t="shared" si="2"/>
        <v>0.77953466916518988</v>
      </c>
    </row>
    <row r="9" spans="1:12" x14ac:dyDescent="0.35">
      <c r="A9" s="1" t="s">
        <v>83</v>
      </c>
      <c r="B9" s="1" t="s">
        <v>86</v>
      </c>
      <c r="C9" s="38">
        <v>6.094867450689277E-3</v>
      </c>
      <c r="D9" s="38">
        <v>0.352463430584189</v>
      </c>
      <c r="E9" s="38">
        <v>0.80224217053266866</v>
      </c>
      <c r="F9" s="38">
        <v>0.85012049981345683</v>
      </c>
      <c r="G9" s="38">
        <v>3.8901848159626301E-2</v>
      </c>
      <c r="H9" s="3"/>
      <c r="I9" s="3">
        <f>(D9/6)+(E9/3)+(F9/3)+(G9/6)</f>
        <v>0.61601510323934439</v>
      </c>
      <c r="J9" s="3">
        <f>_xlfn.STDEV.S(D9:G9)</f>
        <v>0.38636563235732008</v>
      </c>
      <c r="K9" s="79">
        <f>J9/I9</f>
        <v>0.62720155776311037</v>
      </c>
    </row>
    <row r="10" spans="1:12" x14ac:dyDescent="0.35">
      <c r="A10" s="7" t="s">
        <v>76</v>
      </c>
      <c r="B10" s="22" t="s">
        <v>86</v>
      </c>
      <c r="C10" s="38">
        <v>7.7685047464234706E-4</v>
      </c>
      <c r="D10" s="38">
        <v>3.1668288871083791E-2</v>
      </c>
      <c r="E10" s="38">
        <v>1.2617206022623791E-2</v>
      </c>
      <c r="F10" s="38">
        <v>2.438263928697116E-2</v>
      </c>
      <c r="G10" s="38">
        <v>8.6205526864477189E-2</v>
      </c>
      <c r="H10" s="3"/>
      <c r="I10" s="3">
        <f t="shared" si="0"/>
        <v>3.1978917725791818E-2</v>
      </c>
      <c r="J10" s="3">
        <f t="shared" si="1"/>
        <v>3.2616548187680894E-2</v>
      </c>
      <c r="K10" s="79">
        <f t="shared" si="2"/>
        <v>1.0199390882254533</v>
      </c>
    </row>
    <row r="11" spans="1:12" x14ac:dyDescent="0.35">
      <c r="A11" s="8" t="s">
        <v>77</v>
      </c>
      <c r="B11" s="23" t="s">
        <v>86</v>
      </c>
      <c r="C11" s="64">
        <v>2.5411030603262865E-4</v>
      </c>
      <c r="D11" s="64">
        <v>8.7703242486441846E-2</v>
      </c>
      <c r="E11" s="64">
        <v>1.8057610426014423E-2</v>
      </c>
      <c r="F11" s="64">
        <v>0.15380852885506766</v>
      </c>
      <c r="G11" s="64">
        <v>4.0443664580911011E-2</v>
      </c>
      <c r="H11" s="3"/>
      <c r="I11" s="3">
        <f t="shared" si="0"/>
        <v>7.8646530938252843E-2</v>
      </c>
      <c r="J11" s="3">
        <f t="shared" si="1"/>
        <v>6.0024252308017674E-2</v>
      </c>
      <c r="K11" s="79">
        <f t="shared" si="2"/>
        <v>0.76321551112208708</v>
      </c>
    </row>
    <row r="12" spans="1:12" x14ac:dyDescent="0.35">
      <c r="A12" s="6" t="s">
        <v>78</v>
      </c>
      <c r="B12" s="21" t="s">
        <v>86</v>
      </c>
      <c r="C12" s="28">
        <v>8.4569576059750559E-3</v>
      </c>
      <c r="D12" s="28">
        <v>7.3131797334241782</v>
      </c>
      <c r="E12" s="28">
        <v>2.4615792253951954</v>
      </c>
      <c r="F12" s="28">
        <v>5.8584262093959207</v>
      </c>
      <c r="G12" s="28">
        <v>4.0309285292016703</v>
      </c>
      <c r="H12" s="3"/>
      <c r="I12" s="3">
        <f t="shared" si="0"/>
        <v>4.6640198553680134</v>
      </c>
      <c r="J12" s="3">
        <f t="shared" si="1"/>
        <v>2.116771966816215</v>
      </c>
      <c r="K12" s="79">
        <f t="shared" si="2"/>
        <v>0.45385140553806491</v>
      </c>
    </row>
    <row r="13" spans="1:12" x14ac:dyDescent="0.35">
      <c r="A13" s="6" t="s">
        <v>79</v>
      </c>
      <c r="B13" s="21" t="s">
        <v>86</v>
      </c>
      <c r="C13" s="28">
        <v>2.808681648630381E-2</v>
      </c>
      <c r="D13" s="28">
        <v>0.14592418880014354</v>
      </c>
      <c r="E13" s="28">
        <v>0.16498357353172016</v>
      </c>
      <c r="F13" s="28">
        <v>0.14706990633113454</v>
      </c>
      <c r="G13" s="28">
        <v>0.32430493630457463</v>
      </c>
      <c r="H13" s="3"/>
      <c r="I13" s="3">
        <f t="shared" si="0"/>
        <v>0.18238934747173793</v>
      </c>
      <c r="J13" s="3">
        <f t="shared" si="1"/>
        <v>8.6265441059029058E-2</v>
      </c>
      <c r="K13" s="79">
        <f t="shared" si="2"/>
        <v>0.47297411967766528</v>
      </c>
    </row>
    <row r="14" spans="1:12" x14ac:dyDescent="0.35">
      <c r="A14" s="6" t="s">
        <v>80</v>
      </c>
      <c r="B14" s="21" t="s">
        <v>86</v>
      </c>
      <c r="C14" s="28">
        <v>2.8179244381389284E-2</v>
      </c>
      <c r="D14" s="28">
        <v>5.129787471626808E-2</v>
      </c>
      <c r="E14" s="28">
        <v>0.34386608824355314</v>
      </c>
      <c r="F14" s="28">
        <v>9.023701613469369E-2</v>
      </c>
      <c r="G14" s="28">
        <v>0.21157919563462349</v>
      </c>
      <c r="H14" s="3"/>
      <c r="I14" s="3">
        <f t="shared" si="0"/>
        <v>0.18851387985123086</v>
      </c>
      <c r="J14" s="3">
        <f t="shared" si="1"/>
        <v>0.13208392875901692</v>
      </c>
      <c r="K14" s="79">
        <f t="shared" si="2"/>
        <v>0.70065890566388722</v>
      </c>
    </row>
    <row r="15" spans="1:12" x14ac:dyDescent="0.35">
      <c r="A15" s="6" t="s">
        <v>81</v>
      </c>
      <c r="B15" s="21" t="s">
        <v>86</v>
      </c>
      <c r="C15" s="28">
        <v>3.9767176142541043E-2</v>
      </c>
      <c r="D15" s="28">
        <v>73.566858322392932</v>
      </c>
      <c r="E15" s="28">
        <v>71.760897365657371</v>
      </c>
      <c r="F15" s="28">
        <v>73.699678482268965</v>
      </c>
      <c r="G15" s="28">
        <v>70.742463837134196</v>
      </c>
      <c r="H15" s="3"/>
      <c r="I15" s="3">
        <f t="shared" si="0"/>
        <v>72.538412309229969</v>
      </c>
      <c r="J15" s="3">
        <f t="shared" si="1"/>
        <v>1.4375192145971505</v>
      </c>
      <c r="K15" s="79">
        <f t="shared" si="2"/>
        <v>1.9817351508453637E-2</v>
      </c>
    </row>
    <row r="16" spans="1:12" x14ac:dyDescent="0.35">
      <c r="A16" s="8" t="s">
        <v>82</v>
      </c>
      <c r="B16" s="23" t="s">
        <v>86</v>
      </c>
      <c r="C16" s="38">
        <v>5.4163675064391288E-4</v>
      </c>
      <c r="D16" s="38">
        <v>3.3775329668277189E-3</v>
      </c>
      <c r="E16" s="38">
        <v>3.3964038552150131E-3</v>
      </c>
      <c r="F16" s="38">
        <v>5.2996931735976366E-3</v>
      </c>
      <c r="G16" s="38">
        <v>1.3059544900252001E-2</v>
      </c>
      <c r="H16" s="3"/>
      <c r="I16" s="3">
        <f t="shared" si="0"/>
        <v>5.6382119874508361E-3</v>
      </c>
      <c r="J16" s="3">
        <f t="shared" si="1"/>
        <v>4.6066122309431218E-3</v>
      </c>
      <c r="K16" s="79">
        <f t="shared" si="2"/>
        <v>0.81703423730718505</v>
      </c>
    </row>
    <row r="17" spans="1:11" x14ac:dyDescent="0.35">
      <c r="A17" s="1" t="s">
        <v>84</v>
      </c>
      <c r="B17" s="1"/>
      <c r="C17" s="38"/>
      <c r="D17" s="28">
        <f>SUM(D4:D16)</f>
        <v>99.576742219613791</v>
      </c>
      <c r="E17" s="28">
        <f>SUM(E4:E16)</f>
        <v>100.92813863543824</v>
      </c>
      <c r="F17" s="28">
        <f>SUM(F4:F16)</f>
        <v>101.28746512160969</v>
      </c>
      <c r="G17" s="28">
        <f>SUM(G4:G16)</f>
        <v>100.39602401557521</v>
      </c>
      <c r="H17" s="69"/>
      <c r="I17" s="3">
        <f t="shared" si="0"/>
        <v>100.73399562488081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3.3511325151960798</v>
      </c>
      <c r="E19" s="12">
        <v>6.4963505215073551</v>
      </c>
      <c r="F19" s="12">
        <v>2.9934191144607847</v>
      </c>
      <c r="G19" s="12">
        <v>23.538275539460781</v>
      </c>
      <c r="H19" s="3"/>
      <c r="I19" s="3">
        <f t="shared" si="0"/>
        <v>7.6448245544321907</v>
      </c>
      <c r="J19" s="3">
        <f t="shared" si="1"/>
        <v>9.7567496335882513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144.0493535</v>
      </c>
      <c r="E20" s="12">
        <v>90.833108166666662</v>
      </c>
      <c r="F20" s="12">
        <v>112.39430366666666</v>
      </c>
      <c r="G20" s="12">
        <v>89.085560416666667</v>
      </c>
      <c r="H20" s="3"/>
      <c r="I20" s="3">
        <f t="shared" si="0"/>
        <v>106.59828959722221</v>
      </c>
      <c r="J20" s="3">
        <f t="shared" si="1"/>
        <v>25.603167258267749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132.08925926250001</v>
      </c>
      <c r="E21" s="12">
        <v>155.1345328125</v>
      </c>
      <c r="F21" s="12">
        <v>205.2994899375</v>
      </c>
      <c r="G21" s="12">
        <v>152.36931228750001</v>
      </c>
      <c r="H21" s="3"/>
      <c r="I21" s="3">
        <f t="shared" si="0"/>
        <v>167.55443617499998</v>
      </c>
      <c r="J21" s="3">
        <f t="shared" si="1"/>
        <v>31.128599033075002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679.22815113694446</v>
      </c>
      <c r="E22" s="12">
        <v>139.8493031259259</v>
      </c>
      <c r="F22" s="12">
        <v>1191.1883725333334</v>
      </c>
      <c r="G22" s="12">
        <v>313.2207514761111</v>
      </c>
      <c r="H22" s="3"/>
      <c r="I22" s="3">
        <f t="shared" si="0"/>
        <v>609.08737565526235</v>
      </c>
      <c r="J22" s="3">
        <f t="shared" si="1"/>
        <v>464.86493272874173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25.402060450000004</v>
      </c>
      <c r="E23" s="84" t="s">
        <v>98</v>
      </c>
      <c r="F23" s="12">
        <v>37.589593350000008</v>
      </c>
      <c r="G23" s="84" t="s">
        <v>98</v>
      </c>
      <c r="H23" s="3"/>
      <c r="I23" s="3" t="e">
        <f t="shared" si="0"/>
        <v>#VALUE!</v>
      </c>
      <c r="J23" s="3">
        <f t="shared" si="1"/>
        <v>8.6178871595241464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469.07499999999999</v>
      </c>
      <c r="E24" s="12">
        <v>3144.3599999999997</v>
      </c>
      <c r="F24" s="12">
        <v>825.14</v>
      </c>
      <c r="G24" s="12">
        <v>1934.7099999999998</v>
      </c>
      <c r="H24" s="3"/>
      <c r="I24" s="3">
        <f t="shared" si="0"/>
        <v>1723.7974999999997</v>
      </c>
      <c r="J24" s="3">
        <f t="shared" si="1"/>
        <v>1207.7940699361443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17.384993786034144</v>
      </c>
      <c r="E25" s="66">
        <v>45.015293008396306</v>
      </c>
      <c r="F25" s="66">
        <v>13.619694917436329</v>
      </c>
      <c r="G25" s="66">
        <v>49.08060861852784</v>
      </c>
      <c r="H25" s="3"/>
      <c r="I25" s="3">
        <f t="shared" si="0"/>
        <v>30.622596376037876</v>
      </c>
      <c r="J25" s="3">
        <f t="shared" si="1"/>
        <v>18.352814682658924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75.770645242456908</v>
      </c>
      <c r="E26" s="84" t="s">
        <v>98</v>
      </c>
      <c r="F26" s="12">
        <v>35.928151319773711</v>
      </c>
      <c r="G26" s="12">
        <v>39.831553893049573</v>
      </c>
      <c r="H26" s="3"/>
      <c r="I26" s="3" t="e">
        <f t="shared" si="0"/>
        <v>#VALUE!</v>
      </c>
      <c r="J26" s="3">
        <f t="shared" si="1"/>
        <v>21.963147773217543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20.243206726744184</v>
      </c>
      <c r="E27" s="12">
        <v>20.356309188953489</v>
      </c>
      <c r="F27" s="12">
        <v>31.763652806686043</v>
      </c>
      <c r="G27" s="12">
        <v>78.272238870639526</v>
      </c>
      <c r="H27" s="3"/>
      <c r="I27" s="3">
        <f t="shared" si="0"/>
        <v>33.792561598110467</v>
      </c>
      <c r="J27" s="3">
        <f t="shared" si="1"/>
        <v>27.609679791968244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48.033208943548388</v>
      </c>
      <c r="E28" s="12">
        <v>52.483995120967741</v>
      </c>
      <c r="F28" s="12">
        <v>111.9101978467742</v>
      </c>
      <c r="G28" s="12">
        <v>42.112663362903227</v>
      </c>
      <c r="H28" s="3"/>
      <c r="I28" s="3">
        <f t="shared" si="0"/>
        <v>69.822376373655914</v>
      </c>
      <c r="J28" s="3">
        <f t="shared" si="1"/>
        <v>32.462627206507392</v>
      </c>
      <c r="K28" s="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D1" workbookViewId="0">
      <selection activeCell="F19" sqref="F19"/>
    </sheetView>
  </sheetViews>
  <sheetFormatPr baseColWidth="10" defaultColWidth="10" defaultRowHeight="14.5" x14ac:dyDescent="0.35"/>
  <cols>
    <col min="1" max="3" width="10" style="2"/>
    <col min="4" max="19" width="10" style="1" customWidth="1"/>
    <col min="20" max="22" width="11.26953125" style="1" bestFit="1" customWidth="1"/>
    <col min="23" max="16384" width="10" style="1"/>
  </cols>
  <sheetData>
    <row r="1" spans="1:22" ht="29" x14ac:dyDescent="0.35">
      <c r="C1" s="2" t="s">
        <v>85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/>
      <c r="T1" s="90" t="s">
        <v>174</v>
      </c>
      <c r="U1" s="90"/>
      <c r="V1" s="90"/>
    </row>
    <row r="2" spans="1:22" x14ac:dyDescent="0.35">
      <c r="T2" s="1" t="s">
        <v>260</v>
      </c>
      <c r="U2" s="1" t="s">
        <v>261</v>
      </c>
      <c r="V2" s="1" t="s">
        <v>262</v>
      </c>
    </row>
    <row r="3" spans="1:22" x14ac:dyDescent="0.35">
      <c r="A3" s="2" t="s">
        <v>129</v>
      </c>
      <c r="B3" s="1" t="s">
        <v>104</v>
      </c>
      <c r="D3" s="28">
        <v>851.25</v>
      </c>
      <c r="E3" s="28">
        <v>794.55</v>
      </c>
      <c r="F3" s="28">
        <v>604.95000000000005</v>
      </c>
      <c r="G3" s="28">
        <v>658.6</v>
      </c>
      <c r="H3" s="28">
        <v>560.04999999999995</v>
      </c>
      <c r="I3" s="28">
        <v>664.15</v>
      </c>
      <c r="J3" s="28">
        <v>809.45</v>
      </c>
      <c r="K3" s="28">
        <v>635.15</v>
      </c>
      <c r="L3" s="28">
        <v>647.79999999999995</v>
      </c>
      <c r="M3" s="28">
        <v>840.5</v>
      </c>
      <c r="N3" s="28">
        <v>733.05</v>
      </c>
      <c r="O3" s="28">
        <v>948.9</v>
      </c>
      <c r="P3" s="28">
        <v>683.4</v>
      </c>
      <c r="Q3" s="28">
        <v>752.4</v>
      </c>
      <c r="R3" s="28">
        <v>871</v>
      </c>
      <c r="S3" s="28"/>
      <c r="T3" s="11">
        <f>SUM(D3:R3)</f>
        <v>11055.199999999999</v>
      </c>
      <c r="U3" s="3"/>
    </row>
    <row r="4" spans="1:22" x14ac:dyDescent="0.35">
      <c r="A4" s="20" t="s">
        <v>15</v>
      </c>
      <c r="B4" s="21" t="s">
        <v>86</v>
      </c>
      <c r="C4" s="20"/>
      <c r="D4" s="3">
        <v>0.80889839136635544</v>
      </c>
      <c r="E4" s="3">
        <v>0.55603930287345804</v>
      </c>
      <c r="F4" s="3">
        <v>0.94042346093533524</v>
      </c>
      <c r="G4" s="3">
        <v>0.50312797883960059</v>
      </c>
      <c r="H4" s="3">
        <v>0.41934614126975589</v>
      </c>
      <c r="I4" s="3">
        <v>0.52534869708553344</v>
      </c>
      <c r="J4" s="3">
        <v>0.499268966264097</v>
      </c>
      <c r="K4" s="3">
        <v>0.23949864344693594</v>
      </c>
      <c r="L4" s="3">
        <v>0.86212416417407667</v>
      </c>
      <c r="M4" s="3">
        <v>0.3406890409965655</v>
      </c>
      <c r="N4" s="3">
        <v>0.42699759402307791</v>
      </c>
      <c r="O4" s="3">
        <v>0.70429978380971647</v>
      </c>
      <c r="P4" s="3">
        <v>0.92769025262259674</v>
      </c>
      <c r="Q4" s="3">
        <v>0.45795028108170754</v>
      </c>
      <c r="R4" s="3">
        <v>0.59359400580537169</v>
      </c>
      <c r="S4" s="3"/>
      <c r="T4" s="3">
        <f>($D$3/$T$3)*D4+($E$3/$T$3)*E4+($F$3/$T$3)*F4+($G$3/$T$3)*G4+($H$3/$T$3)*H4+($I$3/$T$3)*I4+($J$3/$T$3)*J4+($K$3/$T$3)*K4+($L$3/$T$3)*L4+($M$3/$T$3)*M4+($N$3/$T$3)*N4+($O$3/$T$3)*O4+($P$3/$T$3)*P4+($Q$3/$T$3)*Q4+($R$3/$T$3)*R4</f>
        <v>0.58726938706404797</v>
      </c>
      <c r="U4" s="3">
        <f t="shared" ref="U4:U28" si="0">_xlfn.STDEV.S(D4:R4)</f>
        <v>0.21563731170347769</v>
      </c>
      <c r="V4" s="13"/>
    </row>
    <row r="5" spans="1:22" s="21" customFormat="1" x14ac:dyDescent="0.35">
      <c r="A5" s="6" t="s">
        <v>122</v>
      </c>
      <c r="B5" s="21" t="s">
        <v>86</v>
      </c>
      <c r="C5" s="6">
        <v>1.8778657212804098E-2</v>
      </c>
      <c r="D5" s="6">
        <v>15.157283992505683</v>
      </c>
      <c r="E5" s="6">
        <v>15.694052694724176</v>
      </c>
      <c r="F5" s="6">
        <v>14.684581616748611</v>
      </c>
      <c r="G5" s="6">
        <v>14.262226968245958</v>
      </c>
      <c r="H5" s="6">
        <v>16.939964588814796</v>
      </c>
      <c r="I5" s="6">
        <v>16.685096196668987</v>
      </c>
      <c r="J5" s="6">
        <v>16.499695971294777</v>
      </c>
      <c r="K5" s="6">
        <v>15.544609657404012</v>
      </c>
      <c r="L5" s="6">
        <v>15.438060385344492</v>
      </c>
      <c r="M5" s="6">
        <v>15.801286326981607</v>
      </c>
      <c r="N5" s="6">
        <v>15.574627553087049</v>
      </c>
      <c r="O5" s="6">
        <v>16.095662664400823</v>
      </c>
      <c r="P5" s="6">
        <v>15.20259155987895</v>
      </c>
      <c r="Q5" s="6">
        <v>16.03505046129397</v>
      </c>
      <c r="R5" s="6">
        <v>16.204008480194016</v>
      </c>
      <c r="S5" s="6"/>
      <c r="T5" s="3">
        <f t="shared" ref="T5:T15" si="1">($D$3/$T$3)*D5+($E$3/$T$3)*E5+($F$3/$T$3)*F5+($G$3/$T$3)*G5+($H$3/$T$3)*H5+($I$3/$T$3)*I5+($J$3/$T$3)*J5+($K$3/$T$3)*K5+($L$3/$T$3)*L5+($M$3/$T$3)*M5+($N$3/$T$3)*N5+($O$3/$T$3)*O5+($P$3/$T$3)*P5+($Q$3/$T$3)*Q5+($R$3/$T$3)*R5</f>
        <v>15.737950065421073</v>
      </c>
      <c r="U5" s="3">
        <f t="shared" si="0"/>
        <v>0.72813312114266138</v>
      </c>
      <c r="V5" s="13">
        <f t="shared" ref="V5:V16" si="2">U5/T5</f>
        <v>4.6266071382606078E-2</v>
      </c>
    </row>
    <row r="6" spans="1:22" s="21" customFormat="1" x14ac:dyDescent="0.35">
      <c r="A6" s="7" t="s">
        <v>73</v>
      </c>
      <c r="B6" s="22" t="s">
        <v>86</v>
      </c>
      <c r="C6" s="7">
        <v>2.5755793797242674E-3</v>
      </c>
      <c r="D6" s="7">
        <v>0.2957963909831226</v>
      </c>
      <c r="E6" s="7">
        <v>0.10606481651641533</v>
      </c>
      <c r="F6" s="7">
        <v>0.1238142171716014</v>
      </c>
      <c r="G6" s="7">
        <v>0.14288619254065044</v>
      </c>
      <c r="H6" s="7">
        <v>0.17903802231777607</v>
      </c>
      <c r="I6" s="7">
        <v>0.32390286251445727</v>
      </c>
      <c r="J6" s="7">
        <v>0.19532909453110781</v>
      </c>
      <c r="K6" s="7">
        <v>0.20132928856481525</v>
      </c>
      <c r="L6" s="7">
        <v>0.17790271326149851</v>
      </c>
      <c r="M6" s="7">
        <v>0.2066695190065265</v>
      </c>
      <c r="N6" s="7">
        <v>0.17894039688942781</v>
      </c>
      <c r="O6" s="7">
        <v>0.19787802871363364</v>
      </c>
      <c r="P6" s="7">
        <v>0.30537911926007888</v>
      </c>
      <c r="Q6" s="7">
        <v>0.31350149598353683</v>
      </c>
      <c r="R6" s="7">
        <v>0.17804022446558435</v>
      </c>
      <c r="S6" s="7"/>
      <c r="T6" s="3">
        <f t="shared" si="1"/>
        <v>0.20931217685457976</v>
      </c>
      <c r="U6" s="3">
        <f t="shared" si="0"/>
        <v>6.9316019255017458E-2</v>
      </c>
      <c r="V6" s="13">
        <f t="shared" si="2"/>
        <v>0.3311609496239436</v>
      </c>
    </row>
    <row r="7" spans="1:22" s="21" customFormat="1" x14ac:dyDescent="0.35">
      <c r="A7" s="7" t="s">
        <v>74</v>
      </c>
      <c r="B7" s="22" t="s">
        <v>86</v>
      </c>
      <c r="C7" s="7">
        <v>2.1755896147831735E-3</v>
      </c>
      <c r="D7" s="7">
        <v>0.50347295949349424</v>
      </c>
      <c r="E7" s="7">
        <v>0.72052121141352377</v>
      </c>
      <c r="F7" s="7">
        <v>0.64808441353090263</v>
      </c>
      <c r="G7" s="7">
        <v>0.75438909660519704</v>
      </c>
      <c r="H7" s="7">
        <v>0.58479737363689344</v>
      </c>
      <c r="I7" s="7">
        <v>0.60207501784935979</v>
      </c>
      <c r="J7" s="7">
        <v>0.7931173361825723</v>
      </c>
      <c r="K7" s="7">
        <v>0.6104914052778958</v>
      </c>
      <c r="L7" s="7">
        <v>0.66433885197388687</v>
      </c>
      <c r="M7" s="7">
        <v>0.63791904418765133</v>
      </c>
      <c r="N7" s="7">
        <v>0.61866650489544317</v>
      </c>
      <c r="O7" s="7">
        <v>0.59957659721117129</v>
      </c>
      <c r="P7" s="7">
        <v>0.57306890053398096</v>
      </c>
      <c r="Q7" s="7">
        <v>0.38248530510231349</v>
      </c>
      <c r="R7" s="7">
        <v>0.65401508979563427</v>
      </c>
      <c r="S7" s="7"/>
      <c r="T7" s="3">
        <f t="shared" si="1"/>
        <v>0.62279677429480962</v>
      </c>
      <c r="U7" s="3">
        <f t="shared" si="0"/>
        <v>9.87363378801695E-2</v>
      </c>
      <c r="V7" s="13">
        <f t="shared" si="2"/>
        <v>0.15853700911018409</v>
      </c>
    </row>
    <row r="8" spans="1:22" s="21" customFormat="1" x14ac:dyDescent="0.35">
      <c r="A8" s="6" t="s">
        <v>75</v>
      </c>
      <c r="B8" s="21" t="s">
        <v>86</v>
      </c>
      <c r="C8" s="6">
        <v>1.3769355498713654E-2</v>
      </c>
      <c r="D8" s="6">
        <v>2.2438867395494144</v>
      </c>
      <c r="E8" s="6">
        <v>1.602152915407433</v>
      </c>
      <c r="F8" s="6">
        <v>4.0577336252761382</v>
      </c>
      <c r="G8" s="6">
        <v>1.252789419771414</v>
      </c>
      <c r="H8" s="6">
        <v>3.9737218509301675</v>
      </c>
      <c r="I8" s="6">
        <v>2.9732575102754693</v>
      </c>
      <c r="J8" s="6">
        <v>1.189068771491645</v>
      </c>
      <c r="K8" s="6">
        <v>2.5043140694237693</v>
      </c>
      <c r="L8" s="6">
        <v>2.7818368909748217</v>
      </c>
      <c r="M8" s="6">
        <v>2.2993655032406992</v>
      </c>
      <c r="N8" s="6">
        <v>1.4651865405082489</v>
      </c>
      <c r="O8" s="6">
        <v>1.4110532601218815</v>
      </c>
      <c r="P8" s="6">
        <v>1.4729367547244228</v>
      </c>
      <c r="Q8" s="6">
        <v>2.3691355272046848</v>
      </c>
      <c r="R8" s="6">
        <v>3.3637014107145933</v>
      </c>
      <c r="S8" s="6"/>
      <c r="T8" s="3">
        <f t="shared" si="1"/>
        <v>2.2688699891334747</v>
      </c>
      <c r="U8" s="3">
        <f t="shared" si="0"/>
        <v>0.95365520208762899</v>
      </c>
      <c r="V8" s="13">
        <f t="shared" si="2"/>
        <v>0.42032166085102496</v>
      </c>
    </row>
    <row r="9" spans="1:22" s="21" customFormat="1" x14ac:dyDescent="0.35">
      <c r="A9" s="7" t="s">
        <v>76</v>
      </c>
      <c r="B9" s="22" t="s">
        <v>86</v>
      </c>
      <c r="C9" s="7">
        <v>9.9938812956046124E-4</v>
      </c>
      <c r="D9" s="7">
        <v>2.5753728998339141E-2</v>
      </c>
      <c r="E9" s="7">
        <v>3.7336992492197421E-2</v>
      </c>
      <c r="F9" s="7">
        <v>1.7608771396684472E-2</v>
      </c>
      <c r="G9" s="7">
        <v>2.0756910603208788E-2</v>
      </c>
      <c r="H9" s="7">
        <v>1.4428747367596303E-2</v>
      </c>
      <c r="I9" s="7">
        <v>1.7833521382676094E-2</v>
      </c>
      <c r="J9" s="7">
        <v>2.3795569882235721E-2</v>
      </c>
      <c r="K9" s="7">
        <v>1.9014266288226674E-2</v>
      </c>
      <c r="L9" s="7">
        <v>4.4765044119257837E-2</v>
      </c>
      <c r="M9" s="7">
        <v>2.207755203366155E-2</v>
      </c>
      <c r="N9" s="7">
        <v>2.241972274561806E-2</v>
      </c>
      <c r="O9" s="7">
        <v>1.7502783146595272E-2</v>
      </c>
      <c r="P9" s="7">
        <v>1.3135176250774545E-2</v>
      </c>
      <c r="Q9" s="7">
        <v>1.0649624361493746E-2</v>
      </c>
      <c r="R9" s="7">
        <v>1.7407813771454835E-2</v>
      </c>
      <c r="S9" s="7"/>
      <c r="T9" s="5">
        <f t="shared" si="1"/>
        <v>2.1702438183245035E-2</v>
      </c>
      <c r="U9" s="3">
        <f t="shared" si="0"/>
        <v>8.9526371320797025E-3</v>
      </c>
      <c r="V9" s="13">
        <f t="shared" si="2"/>
        <v>0.41251757320942034</v>
      </c>
    </row>
    <row r="10" spans="1:22" s="21" customFormat="1" x14ac:dyDescent="0.35">
      <c r="A10" s="8" t="s">
        <v>77</v>
      </c>
      <c r="B10" s="23" t="s">
        <v>86</v>
      </c>
      <c r="C10" s="8">
        <v>4.6314426334106122E-4</v>
      </c>
      <c r="D10" s="7">
        <v>6.1220322623049224E-2</v>
      </c>
      <c r="E10" s="7">
        <v>4.3698488874855362E-2</v>
      </c>
      <c r="F10" s="7">
        <v>9.7016313089065928E-2</v>
      </c>
      <c r="G10" s="7">
        <v>7.5657656029078896E-2</v>
      </c>
      <c r="H10" s="7">
        <v>4.7654701885586299E-2</v>
      </c>
      <c r="I10" s="7">
        <v>9.0446736821937587E-2</v>
      </c>
      <c r="J10" s="7">
        <v>8.5845219186634486E-2</v>
      </c>
      <c r="K10" s="7">
        <v>7.4998557054505241E-2</v>
      </c>
      <c r="L10" s="7">
        <v>4.7383756596339338E-2</v>
      </c>
      <c r="M10" s="7">
        <v>6.2813408176136995E-2</v>
      </c>
      <c r="N10" s="7">
        <v>6.6517604246550538E-2</v>
      </c>
      <c r="O10" s="7">
        <v>6.7072668998389762E-2</v>
      </c>
      <c r="P10" s="7">
        <v>0.12284150038882743</v>
      </c>
      <c r="Q10" s="7">
        <v>6.9042086271876676E-2</v>
      </c>
      <c r="R10" s="7">
        <v>7.7398874228162315E-2</v>
      </c>
      <c r="S10" s="7"/>
      <c r="T10" s="5">
        <f t="shared" si="1"/>
        <v>7.2223204111869818E-2</v>
      </c>
      <c r="U10" s="3">
        <f t="shared" si="0"/>
        <v>2.0790309787451829E-2</v>
      </c>
      <c r="V10" s="13">
        <f t="shared" si="2"/>
        <v>0.28786191422979196</v>
      </c>
    </row>
    <row r="11" spans="1:22" s="21" customFormat="1" x14ac:dyDescent="0.35">
      <c r="A11" s="6" t="s">
        <v>78</v>
      </c>
      <c r="B11" s="21" t="s">
        <v>86</v>
      </c>
      <c r="C11" s="6">
        <v>1.5784711266643166E-2</v>
      </c>
      <c r="D11" s="6">
        <v>3.9949987048628679</v>
      </c>
      <c r="E11" s="6">
        <v>1.3536844206956726</v>
      </c>
      <c r="F11" s="6">
        <v>1.8680961523692476</v>
      </c>
      <c r="G11" s="6">
        <v>1.4148032112330029</v>
      </c>
      <c r="H11" s="6">
        <v>2.5209264390812249</v>
      </c>
      <c r="I11" s="6">
        <v>3.4004054645384763</v>
      </c>
      <c r="J11" s="6">
        <v>2.4125509443117252</v>
      </c>
      <c r="K11" s="6">
        <v>2.726884821977928</v>
      </c>
      <c r="L11" s="6">
        <v>2.1634667905484437</v>
      </c>
      <c r="M11" s="6">
        <v>2.730891234448813</v>
      </c>
      <c r="N11" s="6">
        <v>2.4357136724315884</v>
      </c>
      <c r="O11" s="6">
        <v>2.4532183775684757</v>
      </c>
      <c r="P11" s="6">
        <v>4.3671782879221377</v>
      </c>
      <c r="Q11" s="6">
        <v>5.505540129291103</v>
      </c>
      <c r="R11" s="6">
        <v>2.3708009216207988</v>
      </c>
      <c r="S11" s="6"/>
      <c r="T11" s="3">
        <f t="shared" si="1"/>
        <v>2.7946381338920792</v>
      </c>
      <c r="U11" s="3">
        <f t="shared" si="0"/>
        <v>1.118633045459168</v>
      </c>
      <c r="V11" s="13">
        <f t="shared" si="2"/>
        <v>0.40027831578368006</v>
      </c>
    </row>
    <row r="12" spans="1:22" s="21" customFormat="1" x14ac:dyDescent="0.35">
      <c r="A12" s="6" t="s">
        <v>79</v>
      </c>
      <c r="B12" s="21" t="s">
        <v>86</v>
      </c>
      <c r="C12" s="6">
        <v>2.0576100213124796E-2</v>
      </c>
      <c r="D12" s="6">
        <v>0.17074434508051123</v>
      </c>
      <c r="E12" s="6">
        <v>4.7318883920447551E-2</v>
      </c>
      <c r="F12" s="6">
        <v>8.3521488264635652E-2</v>
      </c>
      <c r="G12" s="6">
        <v>3.1779956766663238E-2</v>
      </c>
      <c r="H12" s="6">
        <v>0.1019111385687666</v>
      </c>
      <c r="I12" s="6">
        <v>0.11340747727810835</v>
      </c>
      <c r="J12" s="6">
        <v>5.9044105925374776E-2</v>
      </c>
      <c r="K12" s="6">
        <v>8.1193405474777769E-2</v>
      </c>
      <c r="L12" s="6">
        <v>6.1493253190653081E-2</v>
      </c>
      <c r="M12" s="6">
        <v>7.4737792456729193E-2</v>
      </c>
      <c r="N12" s="6">
        <v>6.0208408728376184E-2</v>
      </c>
      <c r="O12" s="6">
        <v>6.3059676917914323E-2</v>
      </c>
      <c r="P12" s="6">
        <v>0.10721804309582338</v>
      </c>
      <c r="Q12" s="6">
        <v>0.33746488089068932</v>
      </c>
      <c r="R12" s="6">
        <v>0.26425375639550258</v>
      </c>
      <c r="S12" s="6"/>
      <c r="T12" s="3">
        <f t="shared" si="1"/>
        <v>0.11308072701680114</v>
      </c>
      <c r="U12" s="3">
        <f t="shared" si="0"/>
        <v>8.5255580919009477E-2</v>
      </c>
      <c r="V12" s="13">
        <f t="shared" si="2"/>
        <v>0.75393555708518312</v>
      </c>
    </row>
    <row r="13" spans="1:22" s="21" customFormat="1" x14ac:dyDescent="0.35">
      <c r="A13" s="6" t="s">
        <v>80</v>
      </c>
      <c r="B13" s="21" t="s">
        <v>86</v>
      </c>
      <c r="C13" s="6">
        <v>3.049791748109338E-2</v>
      </c>
      <c r="D13" s="6">
        <v>0.1128605052413921</v>
      </c>
      <c r="E13" s="6">
        <v>9.7170261330264726E-2</v>
      </c>
      <c r="F13" s="6">
        <v>0.22971110545089124</v>
      </c>
      <c r="G13" s="6">
        <v>7.9628856255494013E-2</v>
      </c>
      <c r="H13" s="6">
        <v>0.22939987742304066</v>
      </c>
      <c r="I13" s="6">
        <v>0.15999133478733921</v>
      </c>
      <c r="J13" s="6">
        <v>6.0769269017043354E-2</v>
      </c>
      <c r="K13" s="6">
        <v>0.12387196169415686</v>
      </c>
      <c r="L13" s="6">
        <v>0.15449653022531801</v>
      </c>
      <c r="M13" s="6">
        <v>0.1197060717586631</v>
      </c>
      <c r="N13" s="6">
        <v>8.0231918698441901E-2</v>
      </c>
      <c r="O13" s="6">
        <v>7.4675788725491007E-2</v>
      </c>
      <c r="P13" s="6">
        <v>7.2004862524034749E-2</v>
      </c>
      <c r="Q13" s="6">
        <v>0.11361777982111645</v>
      </c>
      <c r="R13" s="6">
        <v>0.20257705044405822</v>
      </c>
      <c r="S13" s="6"/>
      <c r="T13" s="3">
        <f t="shared" si="1"/>
        <v>0.12381462686016476</v>
      </c>
      <c r="U13" s="3">
        <f t="shared" si="0"/>
        <v>5.6379703194604218E-2</v>
      </c>
      <c r="V13" s="13">
        <f t="shared" si="2"/>
        <v>0.45535575742823181</v>
      </c>
    </row>
    <row r="14" spans="1:22" s="21" customFormat="1" x14ac:dyDescent="0.35">
      <c r="A14" s="6" t="s">
        <v>81</v>
      </c>
      <c r="B14" s="21" t="s">
        <v>86</v>
      </c>
      <c r="C14" s="6">
        <v>2.434864014971632E-2</v>
      </c>
      <c r="D14" s="6">
        <v>75.117146918196468</v>
      </c>
      <c r="E14" s="6">
        <v>77.82980871935635</v>
      </c>
      <c r="F14" s="6">
        <v>77.429582568111272</v>
      </c>
      <c r="G14" s="6">
        <v>79.303138666782161</v>
      </c>
      <c r="H14" s="6">
        <v>73.058281693159074</v>
      </c>
      <c r="I14" s="6">
        <v>73.196189964372223</v>
      </c>
      <c r="J14" s="6">
        <v>74.138615870451176</v>
      </c>
      <c r="K14" s="6">
        <v>75.250228969693879</v>
      </c>
      <c r="L14" s="6">
        <v>75.932563387322944</v>
      </c>
      <c r="M14" s="6">
        <v>75.084522851060171</v>
      </c>
      <c r="N14" s="6">
        <v>76.410309209954534</v>
      </c>
      <c r="O14" s="6">
        <v>76.536893854121985</v>
      </c>
      <c r="P14" s="6">
        <v>75.303406705031094</v>
      </c>
      <c r="Q14" s="6">
        <v>74.107402317539893</v>
      </c>
      <c r="R14" s="6">
        <v>74.956246228310675</v>
      </c>
      <c r="S14" s="6"/>
      <c r="T14" s="3">
        <f t="shared" si="1"/>
        <v>75.587342117743816</v>
      </c>
      <c r="U14" s="3">
        <f t="shared" si="0"/>
        <v>1.7195384645378815</v>
      </c>
      <c r="V14" s="13">
        <f t="shared" si="2"/>
        <v>2.2749026706870103E-2</v>
      </c>
    </row>
    <row r="15" spans="1:22" s="21" customFormat="1" x14ac:dyDescent="0.35">
      <c r="A15" s="8" t="s">
        <v>82</v>
      </c>
      <c r="B15" s="23" t="s">
        <v>86</v>
      </c>
      <c r="C15" s="8">
        <v>2.8026008825257257E-4</v>
      </c>
      <c r="D15" s="7">
        <v>3.8803942901796382E-3</v>
      </c>
      <c r="E15" s="7">
        <v>9.9511681548743285E-3</v>
      </c>
      <c r="F15" s="7">
        <v>3.924522048928538E-3</v>
      </c>
      <c r="G15" s="7">
        <v>3.788163101255064E-3</v>
      </c>
      <c r="H15" s="7">
        <v>2.6186741861850792E-3</v>
      </c>
      <c r="I15" s="7">
        <v>4.0391183888636275E-3</v>
      </c>
      <c r="J15" s="7">
        <v>4.5719086815037965E-3</v>
      </c>
      <c r="K15" s="7">
        <v>4.0186220057313541E-3</v>
      </c>
      <c r="L15" s="7">
        <v>1.1408626741010222E-2</v>
      </c>
      <c r="M15" s="7">
        <v>4.3128231959947676E-3</v>
      </c>
      <c r="N15" s="7">
        <v>5.2626762935928557E-3</v>
      </c>
      <c r="O15" s="7">
        <v>4.6934836401470179E-3</v>
      </c>
      <c r="P15" s="7">
        <v>3.5553434801601997E-3</v>
      </c>
      <c r="Q15" s="7">
        <v>2.9077514250102059E-3</v>
      </c>
      <c r="R15" s="7">
        <v>6.2204602210111657E-3</v>
      </c>
      <c r="S15" s="7"/>
      <c r="T15" s="5">
        <f t="shared" si="1"/>
        <v>5.0513478612155939E-3</v>
      </c>
      <c r="U15" s="3">
        <f t="shared" si="0"/>
        <v>2.4754696441209954E-3</v>
      </c>
      <c r="V15" s="13">
        <f t="shared" si="2"/>
        <v>0.49006120982633733</v>
      </c>
    </row>
    <row r="16" spans="1:22" x14ac:dyDescent="0.35">
      <c r="A16" s="1" t="s">
        <v>83</v>
      </c>
      <c r="B16" s="1" t="s">
        <v>86</v>
      </c>
      <c r="C16" s="1">
        <v>7.0000000000000001E-3</v>
      </c>
      <c r="D16" s="53">
        <v>1.2403131241001426</v>
      </c>
      <c r="E16" s="5">
        <v>2.6287155339503818</v>
      </c>
      <c r="F16" s="5">
        <v>1.533159000197805</v>
      </c>
      <c r="G16" s="5">
        <v>2.3208341394755396</v>
      </c>
      <c r="H16" s="5">
        <v>1.9192088677528663</v>
      </c>
      <c r="I16" s="5">
        <v>1.6540593441747988</v>
      </c>
      <c r="J16" s="5">
        <v>2.6468326452549151</v>
      </c>
      <c r="K16" s="5">
        <v>2.1817566588394541</v>
      </c>
      <c r="L16" s="5">
        <v>1.4234985466935619</v>
      </c>
      <c r="M16" s="5">
        <v>1.9998927357644434</v>
      </c>
      <c r="N16" s="5">
        <v>2.2474428009533405</v>
      </c>
      <c r="O16" s="5">
        <v>2.4916398852306996</v>
      </c>
      <c r="P16" s="53">
        <v>1.3423665117197063</v>
      </c>
      <c r="Q16" s="5">
        <v>0.91292296902634718</v>
      </c>
      <c r="R16" s="53">
        <v>1.8020388870777067</v>
      </c>
      <c r="S16" s="55"/>
      <c r="T16" s="5">
        <f>($D$3/$T$3)*D16+($E$3/$T$3)*E16+($F$3/$T$3)*F16+($G$3/$T$3)*G16+($H$3/$T$3)*H16+($I$3/$T$3)*I16+($J$3/$T$3)*J16+($K$3/$T$3)*K16+($L$3/$T$3)*L16+($M$3/$T$3)*M16+($N$3/$T$3)*N16+($O$3/$T$3)*O16+($P$3/$T$3)*P16+($Q$3/$T$3)*Q16+($R$3/$T$3)*R16</f>
        <v>1.9077679159257768</v>
      </c>
      <c r="U16" s="3">
        <f t="shared" si="0"/>
        <v>0.53297943836365036</v>
      </c>
      <c r="V16" s="13">
        <f t="shared" si="2"/>
        <v>0.27937331051351338</v>
      </c>
    </row>
    <row r="17" spans="1:22" x14ac:dyDescent="0.35">
      <c r="A17" s="1" t="s">
        <v>84</v>
      </c>
      <c r="B17" s="1"/>
      <c r="D17" s="3">
        <f>SUM(D4:D16)</f>
        <v>99.736256517291025</v>
      </c>
      <c r="E17" s="3">
        <f t="shared" ref="E17:R17" si="3">SUM(E4:E16)</f>
        <v>100.72651540971005</v>
      </c>
      <c r="F17" s="3">
        <f t="shared" si="3"/>
        <v>101.71725725459112</v>
      </c>
      <c r="G17" s="3">
        <f t="shared" si="3"/>
        <v>100.16580721624921</v>
      </c>
      <c r="H17" s="3">
        <f t="shared" si="3"/>
        <v>99.991298116393736</v>
      </c>
      <c r="I17" s="3">
        <f t="shared" si="3"/>
        <v>99.746053246138231</v>
      </c>
      <c r="J17" s="3">
        <f t="shared" si="3"/>
        <v>98.608505672474806</v>
      </c>
      <c r="K17" s="3">
        <f t="shared" si="3"/>
        <v>99.56221032714609</v>
      </c>
      <c r="L17" s="3">
        <f t="shared" si="3"/>
        <v>99.763338941166325</v>
      </c>
      <c r="M17" s="3">
        <f t="shared" si="3"/>
        <v>99.384883903307667</v>
      </c>
      <c r="N17" s="3">
        <f t="shared" si="3"/>
        <v>99.592524603455288</v>
      </c>
      <c r="O17" s="3">
        <f t="shared" si="3"/>
        <v>100.71722685260693</v>
      </c>
      <c r="P17" s="3">
        <f t="shared" si="3"/>
        <v>99.813373017432582</v>
      </c>
      <c r="Q17" s="3">
        <f t="shared" si="3"/>
        <v>100.61767060929375</v>
      </c>
      <c r="R17" s="3">
        <f t="shared" si="3"/>
        <v>100.69030320304456</v>
      </c>
      <c r="S17" s="3"/>
      <c r="T17" s="3">
        <f>SUM(T4:T16)</f>
        <v>100.05181890436295</v>
      </c>
      <c r="U17" s="3">
        <f t="shared" si="0"/>
        <v>0.7429544504854495</v>
      </c>
      <c r="V17" s="13"/>
    </row>
    <row r="18" spans="1:22" x14ac:dyDescent="0.35">
      <c r="U18" s="3"/>
      <c r="V18" s="13"/>
    </row>
    <row r="19" spans="1:22" x14ac:dyDescent="0.35">
      <c r="A19" s="9" t="s">
        <v>88</v>
      </c>
      <c r="B19" s="9" t="s">
        <v>87</v>
      </c>
      <c r="C19" s="9">
        <v>5.0458838010137868</v>
      </c>
      <c r="D19" s="9">
        <v>7.8877964338337057</v>
      </c>
      <c r="E19" s="9">
        <v>9.2915711546688033</v>
      </c>
      <c r="F19" s="84" t="s">
        <v>98</v>
      </c>
      <c r="G19" s="84" t="s">
        <v>98</v>
      </c>
      <c r="H19" s="9">
        <v>5.0223720925944813</v>
      </c>
      <c r="I19" s="9">
        <v>6.3525537412919739</v>
      </c>
      <c r="J19" s="84" t="s">
        <v>98</v>
      </c>
      <c r="K19" s="9">
        <v>4.9165421738091544</v>
      </c>
      <c r="L19" s="84" t="s">
        <v>98</v>
      </c>
      <c r="M19" s="9">
        <v>6.4166519170557796</v>
      </c>
      <c r="N19" s="9">
        <v>7.3097485368882733</v>
      </c>
      <c r="O19" s="84" t="s">
        <v>98</v>
      </c>
      <c r="P19" s="9">
        <v>4.6984869543519237</v>
      </c>
      <c r="Q19" s="84" t="s">
        <v>98</v>
      </c>
      <c r="R19" s="84" t="s">
        <v>98</v>
      </c>
      <c r="S19" s="9"/>
      <c r="T19" s="29" t="e">
        <f t="shared" ref="T19:T28" si="4">($D$3/$T$3)*D19+($E$3/$T$3)*E19+($F$3/$T$3)*F19+($G$3/$T$3)*G19+($H$3/$T$3)*H19+($I$3/$T$3)*I19+($J$3/$T$3)*J19+($K$3/$T$3)*K19+($L$3/$T$3)*L19+($M$3/$T$3)*M19+($N$3/$T$3)*N19+($O$3/$T$3)*O19+($P$3/$T$3)*P19+($Q$3/$T$3)*Q19+($R$3/$T$3)*R19</f>
        <v>#VALUE!</v>
      </c>
      <c r="U19" s="3">
        <f t="shared" si="0"/>
        <v>1.6185549732799902</v>
      </c>
      <c r="V19" s="13"/>
    </row>
    <row r="20" spans="1:22" x14ac:dyDescent="0.35">
      <c r="A20" s="6" t="s">
        <v>89</v>
      </c>
      <c r="B20" s="6" t="s">
        <v>87</v>
      </c>
      <c r="C20" s="10">
        <v>1.2150816159144797</v>
      </c>
      <c r="D20" s="9">
        <v>129.95365423618051</v>
      </c>
      <c r="E20" s="9">
        <v>140.89425679041065</v>
      </c>
      <c r="F20" s="9">
        <v>4.1353337084899859</v>
      </c>
      <c r="G20" s="9">
        <v>323.28061572676899</v>
      </c>
      <c r="H20" s="9">
        <v>12.811042662540538</v>
      </c>
      <c r="I20" s="9">
        <v>239.56522188915139</v>
      </c>
      <c r="J20" s="9">
        <v>431.31431010181632</v>
      </c>
      <c r="K20" s="9">
        <v>65.649078118498053</v>
      </c>
      <c r="L20" s="9">
        <v>56.469035326297472</v>
      </c>
      <c r="M20" s="9">
        <v>178.84631681674503</v>
      </c>
      <c r="N20" s="9">
        <v>186.84744701500949</v>
      </c>
      <c r="O20" s="9">
        <v>66.692042694037468</v>
      </c>
      <c r="P20" s="9">
        <v>250.96499225541126</v>
      </c>
      <c r="Q20" s="9">
        <v>231.27719479916854</v>
      </c>
      <c r="R20" s="9">
        <v>148.99888857664112</v>
      </c>
      <c r="S20" s="9"/>
      <c r="T20" s="29">
        <f t="shared" si="4"/>
        <v>168.02458120393632</v>
      </c>
      <c r="U20" s="3">
        <f t="shared" si="0"/>
        <v>118.44301850637203</v>
      </c>
      <c r="V20" s="13"/>
    </row>
    <row r="21" spans="1:22" x14ac:dyDescent="0.35">
      <c r="A21" s="9" t="s">
        <v>90</v>
      </c>
      <c r="B21" s="9" t="s">
        <v>87</v>
      </c>
      <c r="C21" s="9">
        <v>11.416409242839883</v>
      </c>
      <c r="D21" s="9">
        <v>169.63702945231529</v>
      </c>
      <c r="E21" s="9">
        <v>220.29532859601696</v>
      </c>
      <c r="F21" s="9">
        <v>236.44128597456452</v>
      </c>
      <c r="G21" s="9">
        <v>238.98553558431334</v>
      </c>
      <c r="H21" s="9">
        <v>184.88813168342315</v>
      </c>
      <c r="I21" s="9">
        <v>169.20323517709036</v>
      </c>
      <c r="J21" s="9">
        <v>210.25329316084122</v>
      </c>
      <c r="K21" s="9">
        <v>186.66281110675794</v>
      </c>
      <c r="L21" s="9">
        <v>173.46336051782652</v>
      </c>
      <c r="M21" s="9">
        <v>168.84790334558343</v>
      </c>
      <c r="N21" s="9">
        <v>188.13124730227793</v>
      </c>
      <c r="O21" s="9">
        <v>203.74790413490467</v>
      </c>
      <c r="P21" s="9">
        <v>162.14571722796649</v>
      </c>
      <c r="Q21" s="9">
        <v>131.20536033911952</v>
      </c>
      <c r="R21" s="9">
        <v>167.84412746164088</v>
      </c>
      <c r="S21" s="9"/>
      <c r="T21" s="29">
        <f t="shared" si="4"/>
        <v>186.86186589341199</v>
      </c>
      <c r="U21" s="3">
        <f t="shared" si="0"/>
        <v>29.650582765510453</v>
      </c>
      <c r="V21" s="13"/>
    </row>
    <row r="22" spans="1:22" x14ac:dyDescent="0.35">
      <c r="A22" s="9" t="s">
        <v>91</v>
      </c>
      <c r="B22" s="9" t="s">
        <v>87</v>
      </c>
      <c r="C22" s="9">
        <v>3.5868756134924262</v>
      </c>
      <c r="D22" s="9">
        <v>474.12804097510167</v>
      </c>
      <c r="E22" s="9">
        <v>338.42812380095074</v>
      </c>
      <c r="F22" s="9">
        <v>751.35432968508746</v>
      </c>
      <c r="G22" s="9">
        <v>585.93967984627727</v>
      </c>
      <c r="H22" s="9">
        <v>369.06748413244719</v>
      </c>
      <c r="I22" s="9">
        <v>700.47546802424802</v>
      </c>
      <c r="J22" s="9">
        <v>664.83846958221045</v>
      </c>
      <c r="K22" s="9">
        <v>580.83520975801196</v>
      </c>
      <c r="L22" s="9">
        <v>366.96911624253789</v>
      </c>
      <c r="M22" s="9">
        <v>486.4658807647088</v>
      </c>
      <c r="N22" s="9">
        <v>515.15346604691399</v>
      </c>
      <c r="O22" s="9">
        <v>519.45223077287415</v>
      </c>
      <c r="P22" s="9">
        <v>951.36055209008032</v>
      </c>
      <c r="Q22" s="9">
        <v>534.7046161529754</v>
      </c>
      <c r="R22" s="9">
        <v>599.42475046122365</v>
      </c>
      <c r="S22" s="9"/>
      <c r="T22" s="29">
        <f t="shared" si="4"/>
        <v>559.34116011360845</v>
      </c>
      <c r="U22" s="3">
        <f t="shared" si="0"/>
        <v>161.01301705781586</v>
      </c>
      <c r="V22" s="13"/>
    </row>
    <row r="23" spans="1:22" x14ac:dyDescent="0.35">
      <c r="A23" s="9" t="s">
        <v>92</v>
      </c>
      <c r="B23" s="9" t="s">
        <v>87</v>
      </c>
      <c r="C23" s="9">
        <v>32.117096866172552</v>
      </c>
      <c r="D23" s="9">
        <v>57.624830295351032</v>
      </c>
      <c r="E23" s="9">
        <v>57.208403938964388</v>
      </c>
      <c r="F23" s="84" t="s">
        <v>98</v>
      </c>
      <c r="G23" s="9">
        <v>31.331949990828264</v>
      </c>
      <c r="H23" s="84" t="s">
        <v>98</v>
      </c>
      <c r="I23" s="9">
        <v>54.632166512869674</v>
      </c>
      <c r="J23" s="9">
        <v>40.877226479297342</v>
      </c>
      <c r="K23" s="9"/>
      <c r="L23" s="9">
        <v>75.38715451371398</v>
      </c>
      <c r="M23" s="9">
        <v>47.661867672882401</v>
      </c>
      <c r="N23" s="9">
        <v>77.395973917415915</v>
      </c>
      <c r="O23" s="9">
        <v>81.710737274738378</v>
      </c>
      <c r="P23" s="9">
        <v>187.12785991903289</v>
      </c>
      <c r="Q23" s="9">
        <v>60.429496734454084</v>
      </c>
      <c r="R23" s="9">
        <v>35.993552367824613</v>
      </c>
      <c r="S23" s="9"/>
      <c r="T23" s="29" t="e">
        <f t="shared" si="4"/>
        <v>#VALUE!</v>
      </c>
      <c r="U23" s="3">
        <f t="shared" si="0"/>
        <v>41.00382760092846</v>
      </c>
      <c r="V23" s="13"/>
    </row>
    <row r="24" spans="1:22" x14ac:dyDescent="0.35">
      <c r="A24" s="9" t="s">
        <v>93</v>
      </c>
      <c r="B24" s="9" t="s">
        <v>87</v>
      </c>
      <c r="C24" s="9">
        <v>278.87725800669631</v>
      </c>
      <c r="D24" s="9">
        <v>1032.0123745656297</v>
      </c>
      <c r="E24" s="9">
        <v>888.53857173617189</v>
      </c>
      <c r="F24" s="9">
        <v>2100.5107401692321</v>
      </c>
      <c r="G24" s="9">
        <v>728.13749019119609</v>
      </c>
      <c r="H24" s="9">
        <v>2097.6648271958102</v>
      </c>
      <c r="I24" s="9">
        <v>1462.9833259265847</v>
      </c>
      <c r="J24" s="9">
        <v>555.68276506257905</v>
      </c>
      <c r="K24" s="9">
        <v>1132.7026851126004</v>
      </c>
      <c r="L24" s="9">
        <v>1412.7380581803814</v>
      </c>
      <c r="M24" s="9">
        <v>1094.6092001037171</v>
      </c>
      <c r="N24" s="9">
        <v>733.65197820830042</v>
      </c>
      <c r="O24" s="9">
        <v>682.84594225696264</v>
      </c>
      <c r="P24" s="9">
        <v>658.42261643931863</v>
      </c>
      <c r="Q24" s="9">
        <v>1038.9370001071154</v>
      </c>
      <c r="R24" s="9">
        <v>1852.3931149707403</v>
      </c>
      <c r="S24" s="9"/>
      <c r="T24" s="29">
        <f t="shared" si="4"/>
        <v>1132.1784073057011</v>
      </c>
      <c r="U24" s="3">
        <f t="shared" si="0"/>
        <v>515.54395620257742</v>
      </c>
      <c r="V24" s="13"/>
    </row>
    <row r="25" spans="1:22" x14ac:dyDescent="0.35">
      <c r="A25" s="6" t="s">
        <v>94</v>
      </c>
      <c r="B25" s="6" t="s">
        <v>87</v>
      </c>
      <c r="C25" s="10">
        <v>0.63779916727585895</v>
      </c>
      <c r="D25" s="9">
        <v>16.446932595696964</v>
      </c>
      <c r="E25" s="9">
        <v>11.191092562706386</v>
      </c>
      <c r="F25" s="9">
        <v>24.656161168379942</v>
      </c>
      <c r="G25" s="9">
        <v>8.902263502608708</v>
      </c>
      <c r="H25" s="9">
        <v>24.810886922519597</v>
      </c>
      <c r="I25" s="9">
        <v>19.262657552383185</v>
      </c>
      <c r="J25" s="9">
        <v>8.4651150854409263</v>
      </c>
      <c r="K25" s="9">
        <v>15.051264687265139</v>
      </c>
      <c r="L25" s="9">
        <v>17.373250431659315</v>
      </c>
      <c r="M25" s="9">
        <v>14.601885536042243</v>
      </c>
      <c r="N25" s="9">
        <v>10.599779985441492</v>
      </c>
      <c r="O25" s="9">
        <v>9.7301867724312672</v>
      </c>
      <c r="P25" s="9">
        <v>10.067679065110081</v>
      </c>
      <c r="Q25" s="9">
        <v>16.164576243390663</v>
      </c>
      <c r="R25" s="9">
        <v>23.897931123266318</v>
      </c>
      <c r="S25" s="9"/>
      <c r="T25" s="29">
        <f t="shared" si="4"/>
        <v>15.120453291859272</v>
      </c>
      <c r="U25" s="3">
        <f t="shared" si="0"/>
        <v>5.7281049551472965</v>
      </c>
      <c r="V25" s="13"/>
    </row>
    <row r="26" spans="1:22" x14ac:dyDescent="0.35">
      <c r="A26" s="9" t="s">
        <v>95</v>
      </c>
      <c r="B26" s="9" t="s">
        <v>87</v>
      </c>
      <c r="C26" s="9">
        <v>26.781251651108462</v>
      </c>
      <c r="D26" s="9">
        <v>81.605874919248521</v>
      </c>
      <c r="E26" s="9">
        <v>46.036566269128798</v>
      </c>
      <c r="F26" s="9">
        <v>26.878035619809779</v>
      </c>
      <c r="G26" s="9">
        <v>19.869652060062016</v>
      </c>
      <c r="H26" s="9">
        <v>30.172609800819341</v>
      </c>
      <c r="I26" s="9">
        <v>57.963755593978831</v>
      </c>
      <c r="J26" s="9">
        <v>33.877048852917888</v>
      </c>
      <c r="K26" s="9">
        <v>34.297358393824247</v>
      </c>
      <c r="L26" s="9">
        <v>51.065446616359132</v>
      </c>
      <c r="M26" s="84" t="s">
        <v>98</v>
      </c>
      <c r="N26" s="9">
        <v>50.286883123384861</v>
      </c>
      <c r="O26" s="9">
        <v>55.380884774205938</v>
      </c>
      <c r="P26" s="9">
        <v>151.28470251117685</v>
      </c>
      <c r="Q26" s="9">
        <v>99.72458944283413</v>
      </c>
      <c r="R26" s="9">
        <v>63.037222841061343</v>
      </c>
      <c r="S26" s="9"/>
      <c r="T26" s="29" t="e">
        <f t="shared" si="4"/>
        <v>#VALUE!</v>
      </c>
      <c r="U26" s="3">
        <f t="shared" si="0"/>
        <v>34.658603899764906</v>
      </c>
      <c r="V26" s="13"/>
    </row>
    <row r="27" spans="1:22" x14ac:dyDescent="0.35">
      <c r="A27" s="9" t="s">
        <v>96</v>
      </c>
      <c r="B27" s="9" t="s">
        <v>87</v>
      </c>
      <c r="C27" s="9">
        <v>1.6797357596426334</v>
      </c>
      <c r="D27" s="9">
        <v>23.257100543170193</v>
      </c>
      <c r="E27" s="9">
        <v>59.642216999858448</v>
      </c>
      <c r="F27" s="9">
        <v>23.521579780387196</v>
      </c>
      <c r="G27" s="9">
        <v>22.704313925721674</v>
      </c>
      <c r="H27" s="9">
        <v>15.694994962764813</v>
      </c>
      <c r="I27" s="9">
        <v>24.208411684684815</v>
      </c>
      <c r="J27" s="9">
        <v>27.401684449701651</v>
      </c>
      <c r="K27" s="9">
        <v>24.085566837581258</v>
      </c>
      <c r="L27" s="9">
        <v>68.377479022342243</v>
      </c>
      <c r="M27" s="9">
        <v>25.848858438950923</v>
      </c>
      <c r="N27" s="9">
        <v>31.541792543092622</v>
      </c>
      <c r="O27" s="9">
        <v>28.130342628550345</v>
      </c>
      <c r="P27" s="9">
        <v>21.308912084746545</v>
      </c>
      <c r="Q27" s="9">
        <v>17.427576217487452</v>
      </c>
      <c r="R27" s="9">
        <v>37.282259988623487</v>
      </c>
      <c r="S27" s="9"/>
      <c r="T27" s="29">
        <f t="shared" si="4"/>
        <v>30.2751979055665</v>
      </c>
      <c r="U27" s="3">
        <f t="shared" si="0"/>
        <v>14.836700113333716</v>
      </c>
      <c r="V27" s="13"/>
    </row>
    <row r="28" spans="1:22" x14ac:dyDescent="0.35">
      <c r="A28" s="9" t="s">
        <v>97</v>
      </c>
      <c r="B28" s="9" t="s">
        <v>87</v>
      </c>
      <c r="C28" s="9">
        <v>5.4769257394596442</v>
      </c>
      <c r="D28" s="9">
        <v>89.954176100118616</v>
      </c>
      <c r="E28" s="9">
        <v>97.881365602816217</v>
      </c>
      <c r="F28" s="9">
        <v>53.701719991098948</v>
      </c>
      <c r="G28" s="9">
        <v>73.342441842176598</v>
      </c>
      <c r="H28" s="9">
        <v>55.282230838918267</v>
      </c>
      <c r="I28" s="9">
        <v>63.750992857725478</v>
      </c>
      <c r="J28" s="9">
        <v>102.26804627942896</v>
      </c>
      <c r="K28" s="9">
        <v>56.675166443616341</v>
      </c>
      <c r="L28" s="9">
        <v>89.336819649038148</v>
      </c>
      <c r="M28" s="9">
        <v>84.526167668222783</v>
      </c>
      <c r="N28" s="9">
        <v>58.707237821505863</v>
      </c>
      <c r="O28" s="9">
        <v>54.421430361798961</v>
      </c>
      <c r="P28" s="9">
        <v>86.598351793133375</v>
      </c>
      <c r="Q28" s="9">
        <v>73.343817317792315</v>
      </c>
      <c r="R28" s="9">
        <v>88.232217933363088</v>
      </c>
      <c r="S28" s="9"/>
      <c r="T28" s="29">
        <f t="shared" si="4"/>
        <v>76.165278936663753</v>
      </c>
      <c r="U28" s="3">
        <f t="shared" si="0"/>
        <v>17.10304118129531</v>
      </c>
      <c r="V28" s="13"/>
    </row>
    <row r="29" spans="1:22" x14ac:dyDescent="0.35">
      <c r="B29" s="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2" spans="1:22" s="39" customFormat="1" x14ac:dyDescent="0.3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4:20" s="39" customFormat="1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4:20" s="39" customFormat="1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4:20" s="39" customFormat="1" x14ac:dyDescent="0.35"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</sheetData>
  <mergeCells count="1">
    <mergeCell ref="T1:V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24" sqref="G24"/>
    </sheetView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218</v>
      </c>
      <c r="E1" s="26" t="s">
        <v>219</v>
      </c>
      <c r="F1" s="26" t="s">
        <v>220</v>
      </c>
      <c r="G1" s="26" t="s">
        <v>221</v>
      </c>
      <c r="H1" s="26"/>
      <c r="I1" s="26" t="s">
        <v>254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x14ac:dyDescent="0.35">
      <c r="A3" s="1" t="s">
        <v>129</v>
      </c>
      <c r="B3" s="1" t="s">
        <v>104</v>
      </c>
      <c r="C3" s="1"/>
      <c r="D3" s="31">
        <v>875.7</v>
      </c>
      <c r="E3" s="31">
        <v>687.3</v>
      </c>
      <c r="F3" s="31">
        <v>753.65</v>
      </c>
      <c r="G3" s="31">
        <v>302.64999999999998</v>
      </c>
      <c r="H3" s="69"/>
      <c r="I3" s="32"/>
      <c r="J3" s="32"/>
      <c r="K3" s="32"/>
    </row>
    <row r="4" spans="1:11" x14ac:dyDescent="0.35">
      <c r="A4" s="21" t="s">
        <v>15</v>
      </c>
      <c r="B4" s="21" t="s">
        <v>86</v>
      </c>
      <c r="C4" s="1"/>
      <c r="D4" s="31">
        <v>0.39082379331313177</v>
      </c>
      <c r="E4" s="31">
        <v>0.40109606449306057</v>
      </c>
      <c r="F4" s="31">
        <v>0.34222685040083434</v>
      </c>
      <c r="G4" s="31">
        <v>0.30468376613045223</v>
      </c>
      <c r="H4" s="3"/>
      <c r="I4" s="3">
        <f>(D4/6)+(E4/3)+(F4/3)+(G4/6)</f>
        <v>0.36369223153856228</v>
      </c>
      <c r="J4" s="3">
        <f>_xlfn.STDEV.S(D4:G4)</f>
        <v>4.4775072602376884E-2</v>
      </c>
      <c r="K4" s="79">
        <f>J4/I4</f>
        <v>0.12311253504910066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16.428330263432986</v>
      </c>
      <c r="E5" s="28">
        <v>17.10533719636344</v>
      </c>
      <c r="F5" s="28">
        <v>17.447417873398042</v>
      </c>
      <c r="G5" s="28">
        <v>13.962858169243072</v>
      </c>
      <c r="H5" s="3"/>
      <c r="I5" s="3">
        <f t="shared" ref="I5:I28" si="0">(D5/6)+(E5/3)+(F5/3)+(G5/6)</f>
        <v>16.582783095366505</v>
      </c>
      <c r="J5" s="3">
        <f t="shared" ref="J5:J28" si="1">_xlfn.STDEV.S(D5:G5)</f>
        <v>1.5734722894647628</v>
      </c>
      <c r="K5" s="79">
        <f t="shared" ref="K5:K16" si="2">J5/I5</f>
        <v>9.4885899454622682E-2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0.1377560448801167</v>
      </c>
      <c r="E6" s="38">
        <v>0.14445574644232997</v>
      </c>
      <c r="F6" s="38">
        <v>0.47106917169760404</v>
      </c>
      <c r="G6" s="38">
        <v>0.76639402001008949</v>
      </c>
      <c r="H6" s="3"/>
      <c r="I6" s="3">
        <f t="shared" si="0"/>
        <v>0.3558666501950124</v>
      </c>
      <c r="J6" s="3">
        <f t="shared" si="1"/>
        <v>0.30097460330311454</v>
      </c>
      <c r="K6" s="79">
        <f t="shared" si="2"/>
        <v>0.84575107877679068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0.65458858094104122</v>
      </c>
      <c r="E7" s="38">
        <v>0.53000379253920338</v>
      </c>
      <c r="F7" s="38">
        <v>0.48551011685584444</v>
      </c>
      <c r="G7" s="38">
        <v>0.52148426997686903</v>
      </c>
      <c r="H7" s="3"/>
      <c r="I7" s="3">
        <f t="shared" si="0"/>
        <v>0.5345167782846677</v>
      </c>
      <c r="J7" s="3">
        <f t="shared" si="1"/>
        <v>7.3695354472013516E-2</v>
      </c>
      <c r="K7" s="79">
        <f t="shared" si="2"/>
        <v>0.13787285538259675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2.9489356943806335</v>
      </c>
      <c r="E8" s="28">
        <v>4.5899769616985999</v>
      </c>
      <c r="F8" s="28">
        <v>5.5501509296057572</v>
      </c>
      <c r="G8" s="28">
        <v>0.34380597773407867</v>
      </c>
      <c r="H8" s="3"/>
      <c r="I8" s="3">
        <f t="shared" si="0"/>
        <v>3.9288329091205711</v>
      </c>
      <c r="J8" s="3">
        <f t="shared" si="1"/>
        <v>2.2785954704077271</v>
      </c>
      <c r="K8" s="79">
        <f t="shared" si="2"/>
        <v>0.57996751786467993</v>
      </c>
    </row>
    <row r="9" spans="1:11" x14ac:dyDescent="0.35">
      <c r="A9" s="1" t="s">
        <v>83</v>
      </c>
      <c r="B9" s="1" t="s">
        <v>86</v>
      </c>
      <c r="C9" s="38">
        <v>6.094867450689277E-3</v>
      </c>
      <c r="D9" s="38">
        <v>1.5711091935043502</v>
      </c>
      <c r="E9" s="38">
        <v>1.2635783708671799</v>
      </c>
      <c r="F9" s="38">
        <v>0.68638768626138291</v>
      </c>
      <c r="G9" s="38">
        <v>0.69727385257157237</v>
      </c>
      <c r="H9" s="3"/>
      <c r="I9" s="3">
        <f>(D9/6)+(E9/3)+(F9/3)+(G9/6)</f>
        <v>1.0280525267221747</v>
      </c>
      <c r="J9" s="3">
        <f>_xlfn.STDEV.S(D9:G9)</f>
        <v>0.43730843022668475</v>
      </c>
      <c r="K9" s="79">
        <f>J9/I9</f>
        <v>0.42537557066368148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2.0185012764622888E-2</v>
      </c>
      <c r="E10" s="38">
        <v>8.1985605219907862E-3</v>
      </c>
      <c r="F10" s="38">
        <v>2.2813195100128088E-2</v>
      </c>
      <c r="G10" s="38">
        <v>1.8257723310402738E-2</v>
      </c>
      <c r="H10" s="3"/>
      <c r="I10" s="3">
        <f t="shared" si="0"/>
        <v>1.674437455321056E-2</v>
      </c>
      <c r="J10" s="3">
        <f t="shared" si="1"/>
        <v>6.3889451886125926E-3</v>
      </c>
      <c r="K10" s="79">
        <f t="shared" si="2"/>
        <v>0.38155770872836686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7.8119889707718812E-2</v>
      </c>
      <c r="E11" s="64">
        <v>9.5881353822321977E-2</v>
      </c>
      <c r="F11" s="64">
        <v>5.4090964892463268E-2</v>
      </c>
      <c r="G11" s="64">
        <v>3.9583780602923169E-2</v>
      </c>
      <c r="H11" s="3"/>
      <c r="I11" s="3">
        <f t="shared" si="0"/>
        <v>6.9608051290035403E-2</v>
      </c>
      <c r="J11" s="3">
        <f t="shared" si="1"/>
        <v>2.5007002841739755E-2</v>
      </c>
      <c r="K11" s="79">
        <f t="shared" si="2"/>
        <v>0.35925445948117757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4.0465693460835199</v>
      </c>
      <c r="E12" s="28">
        <v>3.8111836458671076</v>
      </c>
      <c r="F12" s="28">
        <v>4.3246844545283754</v>
      </c>
      <c r="G12" s="28">
        <v>5.4809124634665061</v>
      </c>
      <c r="H12" s="3"/>
      <c r="I12" s="3">
        <f t="shared" si="0"/>
        <v>4.2998696683901656</v>
      </c>
      <c r="J12" s="3">
        <f t="shared" si="1"/>
        <v>0.74041853216420284</v>
      </c>
      <c r="K12" s="79">
        <f t="shared" si="2"/>
        <v>0.17219557550948031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7.6334053174840877E-2</v>
      </c>
      <c r="E13" s="28">
        <v>0.1630950076232987</v>
      </c>
      <c r="F13" s="28">
        <v>0.15121477762061475</v>
      </c>
      <c r="G13" s="28">
        <v>9.9090743099633671E-2</v>
      </c>
      <c r="H13" s="3"/>
      <c r="I13" s="3">
        <f t="shared" si="0"/>
        <v>0.13400739446038359</v>
      </c>
      <c r="J13" s="3">
        <f t="shared" si="1"/>
        <v>4.1439769307937378E-2</v>
      </c>
      <c r="K13" s="79">
        <f t="shared" si="2"/>
        <v>0.30923494539092883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0.1462980501181729</v>
      </c>
      <c r="E14" s="28">
        <v>0.28314523985585249</v>
      </c>
      <c r="F14" s="28">
        <v>0.16782987587550302</v>
      </c>
      <c r="G14" s="28">
        <v>2.360188887361352E-2</v>
      </c>
      <c r="H14" s="3"/>
      <c r="I14" s="3">
        <f t="shared" si="0"/>
        <v>0.17864169507574956</v>
      </c>
      <c r="J14" s="3">
        <f t="shared" si="1"/>
        <v>0.10634347546485197</v>
      </c>
      <c r="K14" s="79">
        <f t="shared" si="2"/>
        <v>0.59528922080457791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72.686706309003853</v>
      </c>
      <c r="E15" s="28">
        <v>73.496516066669102</v>
      </c>
      <c r="F15" s="28">
        <v>69.062705720470376</v>
      </c>
      <c r="G15" s="28">
        <v>78.230637258566546</v>
      </c>
      <c r="H15" s="3"/>
      <c r="I15" s="3">
        <f t="shared" si="0"/>
        <v>72.672631190308223</v>
      </c>
      <c r="J15" s="3">
        <f t="shared" si="1"/>
        <v>3.7710065943510549</v>
      </c>
      <c r="K15" s="79">
        <f t="shared" si="2"/>
        <v>5.1890326971592633E-2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3.1249123005864929E-3</v>
      </c>
      <c r="E16" s="38">
        <v>2.4398634466779407E-3</v>
      </c>
      <c r="F16" s="38">
        <v>3.3457743168346346E-3</v>
      </c>
      <c r="G16" s="38">
        <v>3.3996083456958735E-3</v>
      </c>
      <c r="H16" s="3"/>
      <c r="I16" s="3">
        <f t="shared" si="0"/>
        <v>3.0159660288845863E-3</v>
      </c>
      <c r="J16" s="3">
        <f t="shared" si="1"/>
        <v>4.4141937336503699E-4</v>
      </c>
      <c r="K16" s="79">
        <f t="shared" si="2"/>
        <v>0.14636085723030837</v>
      </c>
    </row>
    <row r="17" spans="1:11" x14ac:dyDescent="0.35">
      <c r="A17" s="1" t="s">
        <v>84</v>
      </c>
      <c r="B17" s="1"/>
      <c r="C17" s="38"/>
      <c r="D17" s="28">
        <f>SUM(D4:D16)</f>
        <v>99.188881143605585</v>
      </c>
      <c r="E17" s="28">
        <f>SUM(E4:E16)</f>
        <v>101.89490787021016</v>
      </c>
      <c r="F17" s="28">
        <f>SUM(F4:F16)</f>
        <v>98.76944739102376</v>
      </c>
      <c r="G17" s="28">
        <f>SUM(G4:G16)</f>
        <v>100.49198352193146</v>
      </c>
      <c r="H17" s="69"/>
      <c r="I17" s="3">
        <f t="shared" si="0"/>
        <v>100.16826253133414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2.9681040122549023</v>
      </c>
      <c r="E19" s="12">
        <v>2.702845767401961</v>
      </c>
      <c r="F19" s="12">
        <v>36.60086827769608</v>
      </c>
      <c r="G19" s="12">
        <v>4.5618547946078447</v>
      </c>
      <c r="H19" s="3"/>
      <c r="I19" s="3">
        <f t="shared" si="0"/>
        <v>14.356231149509805</v>
      </c>
      <c r="J19" s="3">
        <f t="shared" si="1"/>
        <v>16.615262725549961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198.10173499999996</v>
      </c>
      <c r="E20" s="12">
        <v>81.724782750000003</v>
      </c>
      <c r="F20" s="12">
        <v>92.698780416666665</v>
      </c>
      <c r="G20" s="12">
        <v>103.60792541666667</v>
      </c>
      <c r="H20" s="3"/>
      <c r="I20" s="3">
        <f t="shared" si="0"/>
        <v>108.426131125</v>
      </c>
      <c r="J20" s="3">
        <f t="shared" si="1"/>
        <v>53.46398156847826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199.6912051875</v>
      </c>
      <c r="E21" s="12">
        <v>207.63303176249997</v>
      </c>
      <c r="F21" s="12">
        <v>184.64879475000001</v>
      </c>
      <c r="G21" s="12">
        <v>248.3435176875</v>
      </c>
      <c r="H21" s="3"/>
      <c r="I21" s="3">
        <f t="shared" si="0"/>
        <v>205.43306264999998</v>
      </c>
      <c r="J21" s="3">
        <f t="shared" si="1"/>
        <v>27.232074804808768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605.00874025722214</v>
      </c>
      <c r="E22" s="12">
        <v>742.56450319166663</v>
      </c>
      <c r="F22" s="12">
        <v>460.3294216013889</v>
      </c>
      <c r="G22" s="12">
        <v>306.56127814305557</v>
      </c>
      <c r="H22" s="3"/>
      <c r="I22" s="3">
        <f t="shared" si="0"/>
        <v>552.89297799773146</v>
      </c>
      <c r="J22" s="3">
        <f t="shared" si="1"/>
        <v>187.59990144837121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84" t="s">
        <v>98</v>
      </c>
      <c r="E23" s="12">
        <v>30.787988550000001</v>
      </c>
      <c r="F23" s="12">
        <v>17.369518800000002</v>
      </c>
      <c r="G23" s="12">
        <v>14.954657750000003</v>
      </c>
      <c r="H23" s="3"/>
      <c r="I23" s="3" t="e">
        <f t="shared" si="0"/>
        <v>#VALUE!</v>
      </c>
      <c r="J23" s="3">
        <f t="shared" si="1"/>
        <v>8.5301548300201873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1337.77</v>
      </c>
      <c r="E24" s="12">
        <v>2589.12</v>
      </c>
      <c r="F24" s="12">
        <v>1985.9199999999998</v>
      </c>
      <c r="G24" s="84" t="s">
        <v>98</v>
      </c>
      <c r="H24" s="3"/>
      <c r="I24" s="3" t="e">
        <f t="shared" si="0"/>
        <v>#VALUE!</v>
      </c>
      <c r="J24" s="3">
        <f t="shared" si="1"/>
        <v>625.8095403821618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17.345583302826753</v>
      </c>
      <c r="E25" s="66">
        <v>32.634720490904002</v>
      </c>
      <c r="F25" s="66">
        <v>44.986178957738588</v>
      </c>
      <c r="G25" s="66">
        <v>17.382863489644556</v>
      </c>
      <c r="H25" s="3"/>
      <c r="I25" s="3">
        <f t="shared" si="0"/>
        <v>31.661707614959415</v>
      </c>
      <c r="J25" s="3">
        <f t="shared" si="1"/>
        <v>13.369375225374952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23.226776915140089</v>
      </c>
      <c r="E26" s="12">
        <v>135.45288290571122</v>
      </c>
      <c r="F26" s="12">
        <v>38.685038787446125</v>
      </c>
      <c r="G26" s="12">
        <v>61.562828757273714</v>
      </c>
      <c r="H26" s="3"/>
      <c r="I26" s="3">
        <f t="shared" si="0"/>
        <v>72.17757484312142</v>
      </c>
      <c r="J26" s="3">
        <f t="shared" si="1"/>
        <v>49.707862077695069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18.729127539244182</v>
      </c>
      <c r="E27" s="12">
        <v>14.623294760174419</v>
      </c>
      <c r="F27" s="12">
        <v>18.726993530523259</v>
      </c>
      <c r="G27" s="12">
        <v>20.375515267441855</v>
      </c>
      <c r="H27" s="3"/>
      <c r="I27" s="3">
        <f t="shared" si="0"/>
        <v>17.634203231346898</v>
      </c>
      <c r="J27" s="3">
        <f t="shared" si="1"/>
        <v>2.4531352081625557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62.370438346774193</v>
      </c>
      <c r="E28" s="12">
        <v>145.26562337903229</v>
      </c>
      <c r="F28" s="12">
        <v>44.02014315322581</v>
      </c>
      <c r="G28" s="12">
        <v>35.415730112903226</v>
      </c>
      <c r="H28" s="3"/>
      <c r="I28" s="3">
        <f t="shared" si="0"/>
        <v>79.392950254032272</v>
      </c>
      <c r="J28" s="3">
        <f t="shared" si="1"/>
        <v>50.271416308291258</v>
      </c>
      <c r="K28" s="7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E26" sqref="E26"/>
    </sheetView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222</v>
      </c>
      <c r="E1" s="26" t="s">
        <v>223</v>
      </c>
      <c r="F1" s="26" t="s">
        <v>224</v>
      </c>
      <c r="G1" s="26" t="s">
        <v>225</v>
      </c>
      <c r="H1" s="26"/>
      <c r="I1" s="26" t="s">
        <v>255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s="6" customFormat="1" x14ac:dyDescent="0.35">
      <c r="A3" s="6" t="s">
        <v>129</v>
      </c>
      <c r="B3" s="6" t="s">
        <v>104</v>
      </c>
      <c r="D3" s="81">
        <v>840.7</v>
      </c>
      <c r="E3" s="81">
        <v>810.6</v>
      </c>
      <c r="F3" s="81">
        <v>884.6</v>
      </c>
      <c r="G3" s="81">
        <v>295.14999999999998</v>
      </c>
      <c r="I3" s="32"/>
      <c r="J3" s="32"/>
      <c r="K3" s="32"/>
    </row>
    <row r="4" spans="1:11" s="6" customFormat="1" x14ac:dyDescent="0.35">
      <c r="A4" s="6" t="s">
        <v>15</v>
      </c>
      <c r="B4" s="6" t="s">
        <v>86</v>
      </c>
      <c r="D4" s="59">
        <v>0.45705907820678249</v>
      </c>
      <c r="E4" s="59">
        <v>0.48907214060088222</v>
      </c>
      <c r="F4" s="59">
        <v>1.1582531752542735</v>
      </c>
      <c r="G4" s="59">
        <v>0.25329125430239685</v>
      </c>
      <c r="H4" s="3"/>
      <c r="I4" s="3">
        <f>(D4/6)+(E4/3)+(F4/3)+(G4/6)</f>
        <v>0.66750016070324836</v>
      </c>
      <c r="J4" s="3">
        <f>_xlfn.STDEV.S(D4:G4)</f>
        <v>0.39333735370260481</v>
      </c>
      <c r="K4" s="79">
        <f>J4/I4</f>
        <v>0.58926930188032034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31">
        <v>18.250094732963657</v>
      </c>
      <c r="E5" s="31">
        <v>13.989244809723706</v>
      </c>
      <c r="F5" s="31">
        <v>16.276883587380976</v>
      </c>
      <c r="G5" s="31">
        <v>16.25417451730052</v>
      </c>
      <c r="H5" s="3"/>
      <c r="I5" s="3">
        <f t="shared" ref="I5:I28" si="0">(D5/6)+(E5/3)+(F5/3)+(G5/6)</f>
        <v>15.839421007412257</v>
      </c>
      <c r="J5" s="3">
        <f t="shared" ref="J5:J28" si="1">_xlfn.STDEV.S(D5:G5)</f>
        <v>1.7415466129250257</v>
      </c>
      <c r="K5" s="79">
        <f t="shared" ref="K5:K16" si="2">J5/I5</f>
        <v>0.10995014351282455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1.5341452599016594</v>
      </c>
      <c r="E6" s="38">
        <v>0.14507745630965402</v>
      </c>
      <c r="F6" s="38">
        <v>0.29290320228430022</v>
      </c>
      <c r="G6" s="38">
        <v>0.53074698806902953</v>
      </c>
      <c r="H6" s="3"/>
      <c r="I6" s="3">
        <f t="shared" si="0"/>
        <v>0.49014226085976625</v>
      </c>
      <c r="J6" s="3">
        <f t="shared" si="1"/>
        <v>0.62610984165637629</v>
      </c>
      <c r="K6" s="79">
        <f t="shared" si="2"/>
        <v>1.2774043204479189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1.0414016941424307</v>
      </c>
      <c r="E7" s="38">
        <v>0.95360034127564064</v>
      </c>
      <c r="F7" s="38">
        <v>0.67069828373651108</v>
      </c>
      <c r="G7" s="38">
        <v>0.71260879141040356</v>
      </c>
      <c r="H7" s="3"/>
      <c r="I7" s="3">
        <f t="shared" si="0"/>
        <v>0.83376795592952302</v>
      </c>
      <c r="J7" s="3">
        <f t="shared" si="1"/>
        <v>0.18099306175895519</v>
      </c>
      <c r="K7" s="79">
        <f t="shared" si="2"/>
        <v>0.2170784574674326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1.3175902756848312</v>
      </c>
      <c r="E8" s="28">
        <v>1.1362565000313385</v>
      </c>
      <c r="F8" s="28">
        <v>0.57796827716604526</v>
      </c>
      <c r="G8" s="28">
        <v>1.0780364087921983</v>
      </c>
      <c r="H8" s="3"/>
      <c r="I8" s="3">
        <f t="shared" si="0"/>
        <v>0.97067937314529951</v>
      </c>
      <c r="J8" s="3">
        <f t="shared" si="1"/>
        <v>0.31655070014019077</v>
      </c>
      <c r="K8" s="79">
        <f t="shared" si="2"/>
        <v>0.32611252376206284</v>
      </c>
    </row>
    <row r="9" spans="1:11" x14ac:dyDescent="0.35">
      <c r="A9" s="1" t="s">
        <v>83</v>
      </c>
      <c r="B9" s="1" t="s">
        <v>86</v>
      </c>
      <c r="C9" s="28">
        <v>6.094867450689277E-3</v>
      </c>
      <c r="D9" s="28">
        <v>1.1001142129680759</v>
      </c>
      <c r="E9" s="28">
        <v>2.4107590017557534</v>
      </c>
      <c r="F9" s="28">
        <v>1.7715433132160274</v>
      </c>
      <c r="G9" s="28">
        <v>8.8736016897855069E-2</v>
      </c>
      <c r="H9" s="3"/>
      <c r="I9" s="3">
        <f>(D9/6)+(E9/3)+(F9/3)+(G9/6)</f>
        <v>1.5922424766349155</v>
      </c>
      <c r="J9" s="3">
        <f>_xlfn.STDEV.S(D9:G9)</f>
        <v>0.99262784607943999</v>
      </c>
      <c r="K9" s="79">
        <f>J9/I9</f>
        <v>0.62341500157518981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0.18767270897057559</v>
      </c>
      <c r="E10" s="38">
        <v>3.5954104987995346E-2</v>
      </c>
      <c r="F10" s="38">
        <v>1.4828832602236471E-2</v>
      </c>
      <c r="G10" s="38">
        <v>1.3509831514559794E-2</v>
      </c>
      <c r="H10" s="3"/>
      <c r="I10" s="3">
        <f t="shared" si="0"/>
        <v>5.045806927759984E-2</v>
      </c>
      <c r="J10" s="3">
        <f t="shared" si="1"/>
        <v>8.3754607129602157E-2</v>
      </c>
      <c r="K10" s="79">
        <f t="shared" si="2"/>
        <v>1.6598852934466888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0.1318082713832445</v>
      </c>
      <c r="E11" s="64">
        <v>8.4921455221811118E-2</v>
      </c>
      <c r="F11" s="64">
        <v>9.4500588056261339E-2</v>
      </c>
      <c r="G11" s="64">
        <v>0.26436696204821536</v>
      </c>
      <c r="H11" s="3"/>
      <c r="I11" s="3">
        <f t="shared" si="0"/>
        <v>0.12583655333126745</v>
      </c>
      <c r="J11" s="3">
        <f t="shared" si="1"/>
        <v>8.2819622249708763E-2</v>
      </c>
      <c r="K11" s="79">
        <f t="shared" si="2"/>
        <v>0.65815234172605086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6.2503203400775114</v>
      </c>
      <c r="E12" s="28">
        <v>1.438506100312182</v>
      </c>
      <c r="F12" s="28">
        <v>4.8459268088666381</v>
      </c>
      <c r="G12" s="28">
        <v>7.5215063503788491</v>
      </c>
      <c r="H12" s="3"/>
      <c r="I12" s="3">
        <f t="shared" si="0"/>
        <v>4.3901154181356663</v>
      </c>
      <c r="J12" s="3">
        <f t="shared" si="1"/>
        <v>2.6222433962744054</v>
      </c>
      <c r="K12" s="79">
        <f t="shared" si="2"/>
        <v>0.59730625428248618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0.71868830806477979</v>
      </c>
      <c r="E13" s="28">
        <v>2.1669130011951102E-2</v>
      </c>
      <c r="F13" s="28">
        <v>9.153423784469164E-2</v>
      </c>
      <c r="G13" s="28">
        <v>0.30946466509164022</v>
      </c>
      <c r="H13" s="3"/>
      <c r="I13" s="3">
        <f t="shared" si="0"/>
        <v>0.2090932848116176</v>
      </c>
      <c r="J13" s="3">
        <f t="shared" si="1"/>
        <v>0.31382360049869767</v>
      </c>
      <c r="K13" s="79">
        <f t="shared" si="2"/>
        <v>1.5008784274513491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6.4978656742874522E-2</v>
      </c>
      <c r="E14" s="28">
        <v>7.1331030347615482E-2</v>
      </c>
      <c r="F14" s="28">
        <v>3.5410215086348111E-2</v>
      </c>
      <c r="G14" s="28">
        <v>3.9724557281463749E-2</v>
      </c>
      <c r="H14" s="3"/>
      <c r="I14" s="3">
        <f t="shared" si="0"/>
        <v>5.3030950815377571E-2</v>
      </c>
      <c r="J14" s="3">
        <f t="shared" si="1"/>
        <v>1.7935771030049775E-2</v>
      </c>
      <c r="K14" s="79">
        <f t="shared" si="2"/>
        <v>0.33821326516455513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71.830802712960562</v>
      </c>
      <c r="E15" s="28">
        <v>79.200792406608485</v>
      </c>
      <c r="F15" s="28">
        <v>75.97902971277324</v>
      </c>
      <c r="G15" s="28">
        <v>74.372944894894573</v>
      </c>
      <c r="H15" s="3"/>
      <c r="I15" s="3">
        <f t="shared" si="0"/>
        <v>76.093898641103095</v>
      </c>
      <c r="J15" s="3">
        <f t="shared" si="1"/>
        <v>3.0856441398513916</v>
      </c>
      <c r="K15" s="79">
        <f t="shared" si="2"/>
        <v>4.0550480327007997E-2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2.3117906437928541E-2</v>
      </c>
      <c r="E16" s="38">
        <v>7.7869118684927496E-3</v>
      </c>
      <c r="F16" s="38">
        <v>3.6922851429478654E-3</v>
      </c>
      <c r="G16" s="38">
        <v>3.1933584305977275E-3</v>
      </c>
      <c r="H16" s="3"/>
      <c r="I16" s="3">
        <f t="shared" si="0"/>
        <v>8.2116098152345829E-3</v>
      </c>
      <c r="J16" s="3">
        <f t="shared" si="1"/>
        <v>9.3429893483168557E-3</v>
      </c>
      <c r="K16" s="79">
        <f t="shared" si="2"/>
        <v>1.1377780433482461</v>
      </c>
    </row>
    <row r="17" spans="1:11" x14ac:dyDescent="0.35">
      <c r="A17" s="1" t="s">
        <v>84</v>
      </c>
      <c r="B17" s="1"/>
      <c r="C17" s="38"/>
      <c r="D17" s="28">
        <f>SUM(D4:D16)</f>
        <v>102.90779415850491</v>
      </c>
      <c r="E17" s="28">
        <f>SUM(E4:E16)</f>
        <v>99.984971389055502</v>
      </c>
      <c r="F17" s="28">
        <f>SUM(F4:F16)</f>
        <v>101.8131725194105</v>
      </c>
      <c r="G17" s="28">
        <f>SUM(G4:G16)</f>
        <v>101.4423045964123</v>
      </c>
      <c r="H17" s="28"/>
      <c r="I17" s="3">
        <f t="shared" si="0"/>
        <v>101.32439776197486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22.399095940196084</v>
      </c>
      <c r="E19" s="12">
        <v>2.326421204166667</v>
      </c>
      <c r="F19" s="12">
        <v>11.645680785784316</v>
      </c>
      <c r="G19" s="12">
        <v>9.3365032019607863</v>
      </c>
      <c r="H19" s="3"/>
      <c r="I19" s="3">
        <f t="shared" si="0"/>
        <v>9.946633853676472</v>
      </c>
      <c r="J19" s="3">
        <f t="shared" si="1"/>
        <v>8.3191630561892378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94.358313833333327</v>
      </c>
      <c r="E20" s="12">
        <v>51.15369891666667</v>
      </c>
      <c r="F20" s="12">
        <v>272.97182250000003</v>
      </c>
      <c r="G20" s="12">
        <v>201.98363033333334</v>
      </c>
      <c r="H20" s="3"/>
      <c r="I20" s="3">
        <f t="shared" si="0"/>
        <v>157.4321645</v>
      </c>
      <c r="J20" s="3">
        <f t="shared" si="1"/>
        <v>100.97231657254663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142.1859409875</v>
      </c>
      <c r="E21" s="12">
        <v>215.38467202499999</v>
      </c>
      <c r="F21" s="12">
        <v>158.12532314999999</v>
      </c>
      <c r="G21" s="12">
        <v>143.45355487500001</v>
      </c>
      <c r="H21" s="3"/>
      <c r="I21" s="3">
        <f t="shared" si="0"/>
        <v>172.10991436875</v>
      </c>
      <c r="J21" s="3">
        <f t="shared" si="1"/>
        <v>34.498435238115682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1020.8047722983333</v>
      </c>
      <c r="E22" s="12">
        <v>657.6842701236111</v>
      </c>
      <c r="F22" s="12">
        <v>731.87099914499993</v>
      </c>
      <c r="G22" s="12">
        <v>2268.5676203972221</v>
      </c>
      <c r="H22" s="3"/>
      <c r="I22" s="3">
        <f t="shared" si="0"/>
        <v>1011.4138218721296</v>
      </c>
      <c r="J22" s="3">
        <f t="shared" si="1"/>
        <v>749.11818683612501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73.35562560000001</v>
      </c>
      <c r="E23" s="12">
        <v>40.791750750000006</v>
      </c>
      <c r="F23" s="12">
        <v>64.601340450000009</v>
      </c>
      <c r="G23" s="12">
        <v>55.984120350000005</v>
      </c>
      <c r="H23" s="3"/>
      <c r="I23" s="3">
        <f t="shared" si="0"/>
        <v>56.687654725000009</v>
      </c>
      <c r="J23" s="3">
        <f t="shared" si="1"/>
        <v>13.876760508075931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594.17399999999998</v>
      </c>
      <c r="E24" s="12">
        <v>652.26099999999997</v>
      </c>
      <c r="F24" s="12">
        <v>323.79599999999999</v>
      </c>
      <c r="G24" s="12">
        <v>535.4799999999999</v>
      </c>
      <c r="H24" s="3"/>
      <c r="I24" s="3">
        <f t="shared" si="0"/>
        <v>513.62800000000004</v>
      </c>
      <c r="J24" s="3">
        <f t="shared" si="1"/>
        <v>143.25400579943064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36.920876826756228</v>
      </c>
      <c r="E25" s="66">
        <v>8.979909380912396</v>
      </c>
      <c r="F25" s="66">
        <v>7.1659620051777209</v>
      </c>
      <c r="G25" s="66">
        <v>17.186876221802404</v>
      </c>
      <c r="H25" s="3"/>
      <c r="I25" s="3">
        <f t="shared" si="0"/>
        <v>14.399915970123145</v>
      </c>
      <c r="J25" s="3">
        <f t="shared" si="1"/>
        <v>13.621511263658697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160.6674632052802</v>
      </c>
      <c r="E26" s="84" t="s">
        <v>98</v>
      </c>
      <c r="F26" s="12">
        <v>64.344878293103463</v>
      </c>
      <c r="G26" s="12">
        <v>170.35376544288795</v>
      </c>
      <c r="H26" s="3"/>
      <c r="I26" s="3" t="e">
        <f t="shared" si="0"/>
        <v>#VALUE!</v>
      </c>
      <c r="J26" s="3">
        <f t="shared" si="1"/>
        <v>58.608516118873524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138.55691823255813</v>
      </c>
      <c r="E27" s="12">
        <v>46.670770726744188</v>
      </c>
      <c r="F27" s="12">
        <v>22.129670436046514</v>
      </c>
      <c r="G27" s="12">
        <v>17.619443004360463</v>
      </c>
      <c r="H27" s="3"/>
      <c r="I27" s="3">
        <f t="shared" si="0"/>
        <v>48.962873927083329</v>
      </c>
      <c r="J27" s="3">
        <f t="shared" si="1"/>
        <v>56.340355907125165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133.3462330967742</v>
      </c>
      <c r="E28" s="12">
        <v>92.816532685483878</v>
      </c>
      <c r="F28" s="12">
        <v>45.298399887096778</v>
      </c>
      <c r="G28" s="12">
        <v>51.116118911290322</v>
      </c>
      <c r="H28" s="3"/>
      <c r="I28" s="3">
        <f t="shared" si="0"/>
        <v>76.782036192204302</v>
      </c>
      <c r="J28" s="3">
        <f t="shared" si="1"/>
        <v>41.015863329056828</v>
      </c>
      <c r="K28" s="7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23" sqref="G23"/>
    </sheetView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226</v>
      </c>
      <c r="E1" s="26" t="s">
        <v>227</v>
      </c>
      <c r="F1" s="26" t="s">
        <v>228</v>
      </c>
      <c r="G1" s="26" t="s">
        <v>229</v>
      </c>
      <c r="H1" s="26"/>
      <c r="I1" s="26" t="s">
        <v>256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s="6" customFormat="1" x14ac:dyDescent="0.35">
      <c r="A3" s="6" t="s">
        <v>129</v>
      </c>
      <c r="B3" s="6" t="s">
        <v>104</v>
      </c>
      <c r="D3" s="81">
        <v>706.4</v>
      </c>
      <c r="E3" s="81">
        <v>673.1</v>
      </c>
      <c r="F3" s="81">
        <v>755.65</v>
      </c>
      <c r="G3" s="81">
        <v>671</v>
      </c>
      <c r="I3" s="32"/>
      <c r="J3" s="32"/>
      <c r="K3" s="32"/>
    </row>
    <row r="4" spans="1:11" s="6" customFormat="1" x14ac:dyDescent="0.35">
      <c r="A4" s="6" t="s">
        <v>15</v>
      </c>
      <c r="B4" s="6" t="s">
        <v>86</v>
      </c>
      <c r="D4" s="59">
        <v>0.26309127281581368</v>
      </c>
      <c r="E4" s="59">
        <v>0.43681716434518592</v>
      </c>
      <c r="F4" s="59">
        <v>0.26467107621439823</v>
      </c>
      <c r="G4" s="59">
        <v>0.42430000447680527</v>
      </c>
      <c r="H4" s="3"/>
      <c r="I4" s="3">
        <f>(D4/6)+(E4/3)+(F4/3)+(G4/6)</f>
        <v>0.34839462640196456</v>
      </c>
      <c r="J4" s="3">
        <f>_xlfn.STDEV.S(D4:G4)</f>
        <v>9.6368989660535045E-2</v>
      </c>
      <c r="K4" s="79">
        <f>J4/I4</f>
        <v>0.27660871424965133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15.970948661449107</v>
      </c>
      <c r="E5" s="28">
        <v>15.607915099566998</v>
      </c>
      <c r="F5" s="28">
        <v>16.485448649862615</v>
      </c>
      <c r="G5" s="28">
        <v>15.009989086160832</v>
      </c>
      <c r="H5" s="3"/>
      <c r="I5" s="3">
        <f t="shared" ref="I5:I28" si="0">(D5/6)+(E5/3)+(F5/3)+(G5/6)</f>
        <v>15.861277541078195</v>
      </c>
      <c r="J5" s="3">
        <f t="shared" ref="J5:J28" si="1">_xlfn.STDEV.S(D5:G5)</f>
        <v>0.62078636180182845</v>
      </c>
      <c r="K5" s="79">
        <f t="shared" ref="K5:K16" si="2">J5/I5</f>
        <v>3.9138484286280861E-2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0.29255986756368835</v>
      </c>
      <c r="E6" s="38">
        <v>0.15035804102667133</v>
      </c>
      <c r="F6" s="38">
        <v>0.22577078705403861</v>
      </c>
      <c r="G6" s="38">
        <v>0.18575859095192604</v>
      </c>
      <c r="H6" s="3"/>
      <c r="I6" s="3">
        <f t="shared" si="0"/>
        <v>0.20509601911283903</v>
      </c>
      <c r="J6" s="3">
        <f t="shared" si="1"/>
        <v>6.0984909654631748E-2</v>
      </c>
      <c r="K6" s="79">
        <f t="shared" si="2"/>
        <v>0.29734809051110483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0.36240136828011293</v>
      </c>
      <c r="E7" s="38">
        <v>0.68282438213511309</v>
      </c>
      <c r="F7" s="38">
        <v>0.45519834957485594</v>
      </c>
      <c r="G7" s="38">
        <v>0.84650604009076902</v>
      </c>
      <c r="H7" s="3"/>
      <c r="I7" s="3">
        <f t="shared" si="0"/>
        <v>0.58082547863180334</v>
      </c>
      <c r="J7" s="3">
        <f t="shared" si="1"/>
        <v>0.21934875680093247</v>
      </c>
      <c r="K7" s="79">
        <f t="shared" si="2"/>
        <v>0.37765002547345544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2.1643652526908417</v>
      </c>
      <c r="E8" s="28">
        <v>1.6797239257170387</v>
      </c>
      <c r="F8" s="28">
        <v>2.1392315983404022</v>
      </c>
      <c r="G8" s="28">
        <v>2.7531676962913143</v>
      </c>
      <c r="H8" s="3"/>
      <c r="I8" s="3">
        <f t="shared" si="0"/>
        <v>2.0925739995161727</v>
      </c>
      <c r="J8" s="3">
        <f t="shared" si="1"/>
        <v>0.43993783615164228</v>
      </c>
      <c r="K8" s="79">
        <f t="shared" si="2"/>
        <v>0.21023764810867429</v>
      </c>
    </row>
    <row r="9" spans="1:11" x14ac:dyDescent="0.35">
      <c r="A9" s="1" t="s">
        <v>83</v>
      </c>
      <c r="B9" s="1" t="s">
        <v>86</v>
      </c>
      <c r="C9" s="28">
        <v>6.094867450689277E-3</v>
      </c>
      <c r="D9" s="28">
        <v>0.2280850747098008</v>
      </c>
      <c r="E9" s="28">
        <v>1.7570122910799821</v>
      </c>
      <c r="F9" s="28">
        <v>1.0422655533676859</v>
      </c>
      <c r="G9" s="28">
        <v>2.0494266990355952</v>
      </c>
      <c r="H9" s="3"/>
      <c r="I9" s="3">
        <f>(D9/6)+(E9/3)+(F9/3)+(G9/6)</f>
        <v>1.3126779104401221</v>
      </c>
      <c r="J9" s="3">
        <f>_xlfn.STDEV.S(D9:G9)</f>
        <v>0.81284153107479851</v>
      </c>
      <c r="K9" s="79">
        <f>J9/I9</f>
        <v>0.61922389689810842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2.1467824552506388E-2</v>
      </c>
      <c r="E10" s="38">
        <v>2.3537406431212916E-2</v>
      </c>
      <c r="F10" s="38">
        <v>1.3783835451377563E-2</v>
      </c>
      <c r="G10" s="38">
        <v>2.1488633333246035E-2</v>
      </c>
      <c r="H10" s="3"/>
      <c r="I10" s="3">
        <f t="shared" si="0"/>
        <v>1.9599823608488897E-2</v>
      </c>
      <c r="J10" s="3">
        <f t="shared" si="1"/>
        <v>4.3013643100220439E-3</v>
      </c>
      <c r="K10" s="79">
        <f t="shared" si="2"/>
        <v>0.21945933779521751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7.9540182285134708E-2</v>
      </c>
      <c r="E11" s="64">
        <v>0.23288465793500324</v>
      </c>
      <c r="F11" s="64">
        <v>8.1885205317530463E-2</v>
      </c>
      <c r="G11" s="64">
        <v>0.20738353469446402</v>
      </c>
      <c r="H11" s="3"/>
      <c r="I11" s="3">
        <f t="shared" si="0"/>
        <v>0.15274390724744435</v>
      </c>
      <c r="J11" s="3">
        <f t="shared" si="1"/>
        <v>8.117107590059329E-2</v>
      </c>
      <c r="K11" s="79">
        <f t="shared" si="2"/>
        <v>0.53141940234052387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6.8871536735947405</v>
      </c>
      <c r="E12" s="28">
        <v>3.6188388382605474</v>
      </c>
      <c r="F12" s="28">
        <v>5.6925647996048738</v>
      </c>
      <c r="G12" s="28">
        <v>1.94933919013927</v>
      </c>
      <c r="H12" s="3"/>
      <c r="I12" s="3">
        <f t="shared" si="0"/>
        <v>4.5765500232441427</v>
      </c>
      <c r="J12" s="3">
        <f t="shared" si="1"/>
        <v>2.1907046567055808</v>
      </c>
      <c r="K12" s="79">
        <f t="shared" si="2"/>
        <v>0.47868036961883209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0.12932871943276866</v>
      </c>
      <c r="E13" s="28">
        <v>4.9999486655986226E-2</v>
      </c>
      <c r="F13" s="28">
        <v>6.1773228701088714E-2</v>
      </c>
      <c r="G13" s="28">
        <v>0.11324633226405488</v>
      </c>
      <c r="H13" s="3"/>
      <c r="I13" s="3">
        <f t="shared" si="0"/>
        <v>7.7686747068495571E-2</v>
      </c>
      <c r="J13" s="3">
        <f t="shared" si="1"/>
        <v>3.8626178028977075E-2</v>
      </c>
      <c r="K13" s="79">
        <f t="shared" si="2"/>
        <v>0.4972042141875343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0.10698478935976038</v>
      </c>
      <c r="E14" s="28">
        <v>9.1345266760658947E-2</v>
      </c>
      <c r="F14" s="28">
        <v>9.5761646598727018E-2</v>
      </c>
      <c r="G14" s="28">
        <v>0.168044215203351</v>
      </c>
      <c r="H14" s="3"/>
      <c r="I14" s="3">
        <f t="shared" si="0"/>
        <v>0.10820713854698057</v>
      </c>
      <c r="J14" s="3">
        <f t="shared" si="1"/>
        <v>3.5620464520743203E-2</v>
      </c>
      <c r="K14" s="79">
        <f t="shared" si="2"/>
        <v>0.3291877504484399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72.476116450253002</v>
      </c>
      <c r="E15" s="28">
        <v>74.738209798141824</v>
      </c>
      <c r="F15" s="28">
        <v>73.977989146219727</v>
      </c>
      <c r="G15" s="28">
        <v>76.752357617314658</v>
      </c>
      <c r="H15" s="3"/>
      <c r="I15" s="3">
        <f t="shared" si="0"/>
        <v>74.443478659381782</v>
      </c>
      <c r="J15" s="3">
        <f t="shared" si="1"/>
        <v>1.7792969987895784</v>
      </c>
      <c r="K15" s="79">
        <f t="shared" si="2"/>
        <v>2.3901314538655582E-2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3.8612330021888259E-3</v>
      </c>
      <c r="E16" s="38">
        <v>4.2034013746452287E-3</v>
      </c>
      <c r="F16" s="38">
        <v>1.8575363154058836E-3</v>
      </c>
      <c r="G16" s="38">
        <v>4.915688397641102E-3</v>
      </c>
      <c r="H16" s="3"/>
      <c r="I16" s="3">
        <f t="shared" si="0"/>
        <v>3.4831327966553588E-3</v>
      </c>
      <c r="J16" s="3">
        <f t="shared" si="1"/>
        <v>1.3104225026717134E-3</v>
      </c>
      <c r="K16" s="79">
        <f t="shared" si="2"/>
        <v>0.37621950674118215</v>
      </c>
    </row>
    <row r="17" spans="1:11" x14ac:dyDescent="0.35">
      <c r="A17" s="1" t="s">
        <v>84</v>
      </c>
      <c r="B17" s="1"/>
      <c r="C17" s="38"/>
      <c r="D17" s="28">
        <f>SUM(D4:D16)</f>
        <v>98.98590436998947</v>
      </c>
      <c r="E17" s="28">
        <f>SUM(E4:E16)</f>
        <v>99.073669759430857</v>
      </c>
      <c r="F17" s="28">
        <f>SUM(F4:F16)</f>
        <v>100.53820141262273</v>
      </c>
      <c r="G17" s="28">
        <f>SUM(G4:G16)</f>
        <v>100.48592332835393</v>
      </c>
      <c r="H17" s="28"/>
      <c r="I17" s="3">
        <f t="shared" si="0"/>
        <v>99.782595007075102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9.3948380026960816</v>
      </c>
      <c r="E19" s="12">
        <v>7.881435153431374</v>
      </c>
      <c r="F19" s="12">
        <v>7.1439952196078442</v>
      </c>
      <c r="G19" s="12">
        <v>6.9755947571078432</v>
      </c>
      <c r="H19" s="3"/>
      <c r="I19" s="3">
        <f t="shared" si="0"/>
        <v>7.7368822509803943</v>
      </c>
      <c r="J19" s="3">
        <f t="shared" si="1"/>
        <v>1.1031070700165724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117.04864058333334</v>
      </c>
      <c r="E20" s="12">
        <v>264.10437841666669</v>
      </c>
      <c r="F20" s="12">
        <v>232.90098108333333</v>
      </c>
      <c r="G20" s="12">
        <v>15.110671333333334</v>
      </c>
      <c r="H20" s="3"/>
      <c r="I20" s="3">
        <f t="shared" si="0"/>
        <v>187.69500515277781</v>
      </c>
      <c r="J20" s="3">
        <f t="shared" si="1"/>
        <v>113.96002281395714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129.29396276249997</v>
      </c>
      <c r="E21" s="12">
        <v>176.65212374999999</v>
      </c>
      <c r="F21" s="12">
        <v>168.5448793125</v>
      </c>
      <c r="G21" s="12">
        <v>246.62918711250001</v>
      </c>
      <c r="H21" s="3"/>
      <c r="I21" s="3">
        <f t="shared" si="0"/>
        <v>177.71952599999997</v>
      </c>
      <c r="J21" s="3">
        <f t="shared" si="1"/>
        <v>48.828492936340957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616.00836437694454</v>
      </c>
      <c r="E22" s="12">
        <v>1803.6028218888887</v>
      </c>
      <c r="F22" s="12">
        <v>634.16967305277774</v>
      </c>
      <c r="G22" s="12">
        <v>1606.1063519805555</v>
      </c>
      <c r="H22" s="3"/>
      <c r="I22" s="3">
        <f t="shared" si="0"/>
        <v>1182.9432843734721</v>
      </c>
      <c r="J22" s="3">
        <f t="shared" si="1"/>
        <v>628.63901318448654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34.224547050000005</v>
      </c>
      <c r="E23" s="12">
        <v>25.760283600000008</v>
      </c>
      <c r="F23" s="12">
        <v>39.137037900000003</v>
      </c>
      <c r="G23" s="84" t="s">
        <v>98</v>
      </c>
      <c r="H23" s="3"/>
      <c r="I23" s="3" t="e">
        <f t="shared" si="0"/>
        <v>#VALUE!</v>
      </c>
      <c r="J23" s="3">
        <f t="shared" si="1"/>
        <v>6.7665091653046199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978.28399999999999</v>
      </c>
      <c r="E24" s="12">
        <v>835.27399999999989</v>
      </c>
      <c r="F24" s="12">
        <v>875.65800000000002</v>
      </c>
      <c r="G24" s="12">
        <v>1536.6200000000001</v>
      </c>
      <c r="H24" s="3"/>
      <c r="I24" s="3">
        <f t="shared" si="0"/>
        <v>989.4613333333333</v>
      </c>
      <c r="J24" s="3">
        <f t="shared" si="1"/>
        <v>325.7185504757137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18.668497360761265</v>
      </c>
      <c r="E25" s="66">
        <v>13.016821039182759</v>
      </c>
      <c r="F25" s="66">
        <v>13.597326805345647</v>
      </c>
      <c r="G25" s="66">
        <v>19.848681560593338</v>
      </c>
      <c r="H25" s="3"/>
      <c r="I25" s="3">
        <f t="shared" si="0"/>
        <v>15.290912435068568</v>
      </c>
      <c r="J25" s="3">
        <f t="shared" si="1"/>
        <v>3.4778081243322241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140.22601783485996</v>
      </c>
      <c r="E26" s="12">
        <v>48.187548527209067</v>
      </c>
      <c r="F26" s="12">
        <v>112.18781588685347</v>
      </c>
      <c r="G26" s="84" t="s">
        <v>98</v>
      </c>
      <c r="H26" s="3"/>
      <c r="I26" s="3" t="e">
        <f t="shared" si="0"/>
        <v>#VALUE!</v>
      </c>
      <c r="J26" s="3">
        <f t="shared" si="1"/>
        <v>47.175655485780922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23.142257574127907</v>
      </c>
      <c r="E27" s="12">
        <v>25.19303995494186</v>
      </c>
      <c r="F27" s="12">
        <v>11.133123497093024</v>
      </c>
      <c r="G27" s="12">
        <v>29.462124401162793</v>
      </c>
      <c r="H27" s="3"/>
      <c r="I27" s="3">
        <f t="shared" si="0"/>
        <v>20.876118146560078</v>
      </c>
      <c r="J27" s="3">
        <f t="shared" si="1"/>
        <v>7.854002871769481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140.2808937983871</v>
      </c>
      <c r="E28" s="12">
        <v>83.191400983870963</v>
      </c>
      <c r="F28" s="12">
        <v>136.78007406451616</v>
      </c>
      <c r="G28" s="12">
        <v>237.37463388709679</v>
      </c>
      <c r="H28" s="3"/>
      <c r="I28" s="3">
        <f t="shared" si="0"/>
        <v>136.26641296370968</v>
      </c>
      <c r="J28" s="3">
        <f t="shared" si="1"/>
        <v>64.201597169888174</v>
      </c>
      <c r="K28" s="7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F26" sqref="F26"/>
    </sheetView>
  </sheetViews>
  <sheetFormatPr base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230</v>
      </c>
      <c r="E1" s="26" t="s">
        <v>231</v>
      </c>
      <c r="F1" s="26" t="s">
        <v>232</v>
      </c>
      <c r="G1" s="26" t="s">
        <v>233</v>
      </c>
      <c r="H1" s="26"/>
      <c r="I1" s="26" t="s">
        <v>257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x14ac:dyDescent="0.35">
      <c r="A3" s="1" t="s">
        <v>129</v>
      </c>
      <c r="B3" s="1" t="s">
        <v>104</v>
      </c>
      <c r="C3" s="1"/>
      <c r="D3" s="81">
        <v>853.8</v>
      </c>
      <c r="E3" s="81">
        <v>773.3</v>
      </c>
      <c r="F3" s="81">
        <v>695.2</v>
      </c>
      <c r="G3" s="81">
        <v>715.2</v>
      </c>
      <c r="I3" s="32"/>
      <c r="J3" s="32"/>
      <c r="K3" s="32"/>
    </row>
    <row r="4" spans="1:11" x14ac:dyDescent="0.35">
      <c r="A4" s="21" t="s">
        <v>15</v>
      </c>
      <c r="B4" s="21" t="s">
        <v>86</v>
      </c>
      <c r="C4" s="1"/>
      <c r="D4" s="31">
        <v>0.24875869907690173</v>
      </c>
      <c r="E4" s="31">
        <v>0.32950738645718047</v>
      </c>
      <c r="F4" s="31">
        <v>0.40832072465659053</v>
      </c>
      <c r="G4" s="31">
        <v>0.32285608904561514</v>
      </c>
      <c r="H4" s="3"/>
      <c r="I4" s="3">
        <f>(D4/6)+(E4/3)+(F4/3)+(G4/6)</f>
        <v>0.34121183505834313</v>
      </c>
      <c r="J4" s="3">
        <f>_xlfn.STDEV.S(D4:G4)</f>
        <v>6.5211706321549004E-2</v>
      </c>
      <c r="K4" s="79">
        <f>J4/I4</f>
        <v>0.19111794967603801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15.794339874639368</v>
      </c>
      <c r="E5" s="28">
        <v>14.895732562822172</v>
      </c>
      <c r="F5" s="28">
        <v>14.206658086977292</v>
      </c>
      <c r="G5" s="28">
        <v>16.268566420658733</v>
      </c>
      <c r="H5" s="3"/>
      <c r="I5" s="3">
        <f t="shared" ref="I5:I28" si="0">(D5/6)+(E5/3)+(F5/3)+(G5/6)</f>
        <v>15.044614599149506</v>
      </c>
      <c r="J5" s="3">
        <f t="shared" ref="J5:J28" si="1">_xlfn.STDEV.S(D5:G5)</f>
        <v>0.92032973201922375</v>
      </c>
      <c r="K5" s="79">
        <f t="shared" ref="K5:K16" si="2">J5/I5</f>
        <v>6.1173367117775906E-2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28">
        <v>0.15585236369652031</v>
      </c>
      <c r="E6" s="28">
        <v>0.17410132945208806</v>
      </c>
      <c r="F6" s="28">
        <v>0.25172237861202967</v>
      </c>
      <c r="G6" s="28">
        <v>0.36815245353357628</v>
      </c>
      <c r="H6" s="3"/>
      <c r="I6" s="3">
        <f t="shared" si="0"/>
        <v>0.22927537222638869</v>
      </c>
      <c r="J6" s="3">
        <f t="shared" si="1"/>
        <v>9.6536798265431031E-2</v>
      </c>
      <c r="K6" s="79">
        <f t="shared" si="2"/>
        <v>0.42105175679361528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28">
        <v>1.0446080905415702</v>
      </c>
      <c r="E7" s="28">
        <v>0.31880496050965829</v>
      </c>
      <c r="F7" s="28">
        <v>0.52800289535356204</v>
      </c>
      <c r="G7" s="28">
        <v>0.41026201938507223</v>
      </c>
      <c r="H7" s="3"/>
      <c r="I7" s="3">
        <f t="shared" si="0"/>
        <v>0.52474763694218052</v>
      </c>
      <c r="J7" s="3">
        <f t="shared" si="1"/>
        <v>0.32430144576278197</v>
      </c>
      <c r="K7" s="79">
        <f t="shared" si="2"/>
        <v>0.61801411370341286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1.5392474487964467</v>
      </c>
      <c r="E8" s="28">
        <v>6.8706798058442047</v>
      </c>
      <c r="F8" s="28">
        <v>3.1404853687187515</v>
      </c>
      <c r="G8" s="28">
        <v>3.369648251868671</v>
      </c>
      <c r="H8" s="3"/>
      <c r="I8" s="3">
        <f t="shared" si="0"/>
        <v>4.1552043416318387</v>
      </c>
      <c r="J8" s="3">
        <f t="shared" si="1"/>
        <v>2.2465267462902219</v>
      </c>
      <c r="K8" s="79">
        <f t="shared" si="2"/>
        <v>0.54065373483123624</v>
      </c>
    </row>
    <row r="9" spans="1:11" x14ac:dyDescent="0.35">
      <c r="A9" s="1" t="s">
        <v>83</v>
      </c>
      <c r="B9" s="1" t="s">
        <v>86</v>
      </c>
      <c r="C9" s="28">
        <v>6.094867450689277E-3</v>
      </c>
      <c r="D9" s="28">
        <v>1.9160002937975722</v>
      </c>
      <c r="E9" s="28">
        <v>9.3040216034485479E-2</v>
      </c>
      <c r="F9" s="28">
        <v>0.88542315377890946</v>
      </c>
      <c r="G9" s="28">
        <v>0.50751387726859154</v>
      </c>
      <c r="H9" s="3"/>
      <c r="I9" s="3">
        <f>(D9/6)+(E9/3)+(F9/3)+(G9/6)</f>
        <v>0.7300734851154923</v>
      </c>
      <c r="J9" s="3">
        <f>_xlfn.STDEV.S(D9:G9)</f>
        <v>0.78057570791006214</v>
      </c>
      <c r="K9" s="79">
        <f>J9/I9</f>
        <v>1.0691741637303549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28">
        <v>3.9902818856924545E-2</v>
      </c>
      <c r="E10" s="28">
        <v>2.0703845031064878E-2</v>
      </c>
      <c r="F10" s="28">
        <v>4.447777793668517E-2</v>
      </c>
      <c r="G10" s="28">
        <v>2.9739142907150032E-2</v>
      </c>
      <c r="H10" s="3"/>
      <c r="I10" s="3">
        <f t="shared" si="0"/>
        <v>3.3334201283262449E-2</v>
      </c>
      <c r="J10" s="3">
        <f t="shared" si="1"/>
        <v>1.0633653383652313E-2</v>
      </c>
      <c r="K10" s="79">
        <f t="shared" si="2"/>
        <v>0.31900129519502279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28">
        <v>5.7535845533847857E-2</v>
      </c>
      <c r="E11" s="28">
        <v>1.7737410432248187E-2</v>
      </c>
      <c r="F11" s="28">
        <v>3.262523316188265E-2</v>
      </c>
      <c r="G11" s="28">
        <v>2.170488290020094E-2</v>
      </c>
      <c r="H11" s="3"/>
      <c r="I11" s="3">
        <f t="shared" si="0"/>
        <v>2.9994335937051746E-2</v>
      </c>
      <c r="J11" s="3">
        <f t="shared" si="1"/>
        <v>1.7900079333593145E-2</v>
      </c>
      <c r="K11" s="79">
        <f t="shared" si="2"/>
        <v>0.59678198481071654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3.9339325475863882</v>
      </c>
      <c r="E12" s="28">
        <v>3.5745231904286396</v>
      </c>
      <c r="F12" s="28">
        <v>3.6188388382605474</v>
      </c>
      <c r="G12" s="28">
        <v>5.186242236893138</v>
      </c>
      <c r="H12" s="3"/>
      <c r="I12" s="3">
        <f t="shared" si="0"/>
        <v>3.9178164736429832</v>
      </c>
      <c r="J12" s="3">
        <f t="shared" si="1"/>
        <v>0.75570575540489482</v>
      </c>
      <c r="K12" s="79">
        <f t="shared" si="2"/>
        <v>0.19288952417472519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3.228569735075279E-2</v>
      </c>
      <c r="E13" s="28">
        <v>9.9274306973620677E-2</v>
      </c>
      <c r="F13" s="28">
        <v>3.8189380532726164E-2</v>
      </c>
      <c r="G13" s="28">
        <v>7.4917614090723242E-2</v>
      </c>
      <c r="H13" s="3"/>
      <c r="I13" s="3">
        <f t="shared" si="0"/>
        <v>6.3688447742361612E-2</v>
      </c>
      <c r="J13" s="3">
        <f t="shared" si="1"/>
        <v>3.1640411246292202E-2</v>
      </c>
      <c r="K13" s="79">
        <f t="shared" si="2"/>
        <v>0.49679984939006389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5.8702506809566159E-2</v>
      </c>
      <c r="E14" s="28">
        <v>0.22194539623016804</v>
      </c>
      <c r="F14" s="28">
        <v>0.11068617584944074</v>
      </c>
      <c r="G14" s="28">
        <v>8.7464493496191495E-2</v>
      </c>
      <c r="H14" s="3"/>
      <c r="I14" s="3">
        <f t="shared" si="0"/>
        <v>0.13523835741082921</v>
      </c>
      <c r="J14" s="3">
        <f t="shared" si="1"/>
        <v>7.1403062797627578E-2</v>
      </c>
      <c r="K14" s="79">
        <f t="shared" si="2"/>
        <v>0.52797937038467746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77.17135279271308</v>
      </c>
      <c r="E15" s="28">
        <v>75.726278191430183</v>
      </c>
      <c r="F15" s="28">
        <v>76.519266974900617</v>
      </c>
      <c r="G15" s="28">
        <v>73.554951241221389</v>
      </c>
      <c r="H15" s="3"/>
      <c r="I15" s="3">
        <f t="shared" si="0"/>
        <v>75.869565727766002</v>
      </c>
      <c r="J15" s="3">
        <f t="shared" si="1"/>
        <v>1.573808448823208</v>
      </c>
      <c r="K15" s="79">
        <f t="shared" si="2"/>
        <v>2.0743606922310892E-2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28">
        <v>4.600936221520956E-3</v>
      </c>
      <c r="E16" s="28">
        <v>3.3465562255127271E-3</v>
      </c>
      <c r="F16" s="28">
        <v>4.1056644149789611E-3</v>
      </c>
      <c r="G16" s="28">
        <v>4.137422069795697E-3</v>
      </c>
      <c r="H16" s="3"/>
      <c r="I16" s="3">
        <f t="shared" si="0"/>
        <v>3.9404665953833382E-3</v>
      </c>
      <c r="J16" s="3">
        <f t="shared" si="1"/>
        <v>5.1932097341930868E-4</v>
      </c>
      <c r="K16" s="79">
        <f t="shared" si="2"/>
        <v>0.13179174619263276</v>
      </c>
    </row>
    <row r="17" spans="1:11" x14ac:dyDescent="0.35">
      <c r="A17" s="1" t="s">
        <v>84</v>
      </c>
      <c r="B17" s="1"/>
      <c r="C17" s="38"/>
      <c r="D17" s="28">
        <f>SUM(D4:D16)</f>
        <v>101.99711991562046</v>
      </c>
      <c r="E17" s="28">
        <f>SUM(E4:E16)</f>
        <v>102.34567515787121</v>
      </c>
      <c r="F17" s="28">
        <f>SUM(F4:F16)</f>
        <v>99.788802653154008</v>
      </c>
      <c r="G17" s="28">
        <f>SUM(G4:G16)</f>
        <v>100.20615614533884</v>
      </c>
      <c r="H17" s="69"/>
      <c r="I17" s="3">
        <f t="shared" si="0"/>
        <v>101.07870528050162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8.8026847424019632</v>
      </c>
      <c r="E19" s="12">
        <v>28.037759792401967</v>
      </c>
      <c r="F19" s="12">
        <v>10.935757267401963</v>
      </c>
      <c r="G19" s="12">
        <v>12.550420525490198</v>
      </c>
      <c r="H19" s="3"/>
      <c r="I19" s="3">
        <f t="shared" si="0"/>
        <v>16.550023231250005</v>
      </c>
      <c r="J19" s="3">
        <f t="shared" si="1"/>
        <v>8.7727178392561491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310.99169833333337</v>
      </c>
      <c r="E20" s="12">
        <v>216.056659</v>
      </c>
      <c r="F20" s="12">
        <v>233.05037383333334</v>
      </c>
      <c r="G20" s="12">
        <v>87.636798166666679</v>
      </c>
      <c r="H20" s="3"/>
      <c r="I20" s="3">
        <f t="shared" si="0"/>
        <v>216.14042702777778</v>
      </c>
      <c r="J20" s="3">
        <f t="shared" si="1"/>
        <v>92.601511045515252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168.85713870000001</v>
      </c>
      <c r="E21" s="12">
        <v>126.61985474999999</v>
      </c>
      <c r="F21" s="12">
        <v>203.55685256249998</v>
      </c>
      <c r="G21" s="12">
        <v>169.49050334999998</v>
      </c>
      <c r="H21" s="3"/>
      <c r="I21" s="3">
        <f t="shared" si="0"/>
        <v>166.45017611249997</v>
      </c>
      <c r="J21" s="3">
        <f t="shared" si="1"/>
        <v>31.498901754459883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445.59317167888889</v>
      </c>
      <c r="E22" s="12">
        <v>137.36947634194442</v>
      </c>
      <c r="F22" s="12">
        <v>252.66998314666668</v>
      </c>
      <c r="G22" s="12">
        <v>208.71724126944446</v>
      </c>
      <c r="H22" s="3"/>
      <c r="I22" s="3">
        <f t="shared" si="0"/>
        <v>239.06488865425925</v>
      </c>
      <c r="J22" s="3">
        <f t="shared" si="1"/>
        <v>131.86102639902182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84" t="s">
        <v>98</v>
      </c>
      <c r="E23" s="84" t="s">
        <v>98</v>
      </c>
      <c r="F23" s="84" t="s">
        <v>98</v>
      </c>
      <c r="G23" s="12">
        <v>70.428922600000021</v>
      </c>
      <c r="H23" s="3"/>
      <c r="I23" s="3" t="e">
        <f t="shared" si="0"/>
        <v>#VALUE!</v>
      </c>
      <c r="J23" s="3" t="e">
        <f t="shared" si="1"/>
        <v>#DIV/0!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536.78399999999999</v>
      </c>
      <c r="E24" s="12">
        <v>2029.5</v>
      </c>
      <c r="F24" s="12">
        <v>1012.13</v>
      </c>
      <c r="G24" s="12">
        <v>1135.99</v>
      </c>
      <c r="H24" s="3"/>
      <c r="I24" s="3">
        <f t="shared" si="0"/>
        <v>1292.6723333333332</v>
      </c>
      <c r="J24" s="3">
        <f t="shared" si="1"/>
        <v>623.29406137927117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7.7454026231458144</v>
      </c>
      <c r="E25" s="66">
        <v>29.754559772180237</v>
      </c>
      <c r="F25" s="66">
        <v>14.974563421214665</v>
      </c>
      <c r="G25" s="66">
        <v>18.868745221382589</v>
      </c>
      <c r="H25" s="3"/>
      <c r="I25" s="3">
        <f t="shared" si="0"/>
        <v>19.345399038553033</v>
      </c>
      <c r="J25" s="3">
        <f t="shared" si="1"/>
        <v>9.185615644739741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84" t="s">
        <v>98</v>
      </c>
      <c r="E26" s="84" t="s">
        <v>98</v>
      </c>
      <c r="F26" s="84" t="s">
        <v>98</v>
      </c>
      <c r="G26" s="12">
        <v>52.096421115301737</v>
      </c>
      <c r="H26" s="3"/>
      <c r="I26" s="3" t="e">
        <f t="shared" si="0"/>
        <v>#VALUE!</v>
      </c>
      <c r="J26" s="3" t="e">
        <f t="shared" si="1"/>
        <v>#DIV/0!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27.575660691860463</v>
      </c>
      <c r="E27" s="12">
        <v>20.057547968023254</v>
      </c>
      <c r="F27" s="12">
        <v>24.60725456104651</v>
      </c>
      <c r="G27" s="12">
        <v>27.690897162790694</v>
      </c>
      <c r="H27" s="3"/>
      <c r="I27" s="3">
        <f t="shared" si="0"/>
        <v>24.099360485465112</v>
      </c>
      <c r="J27" s="3">
        <f t="shared" si="1"/>
        <v>3.5803099846842916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27.147154266129036</v>
      </c>
      <c r="E28" s="12">
        <v>24.30857529032258</v>
      </c>
      <c r="F28" s="12">
        <v>35.593082338709678</v>
      </c>
      <c r="G28" s="12">
        <v>21.129442306451615</v>
      </c>
      <c r="H28" s="3"/>
      <c r="I28" s="3">
        <f t="shared" si="0"/>
        <v>28.013318638440861</v>
      </c>
      <c r="J28" s="3">
        <f t="shared" si="1"/>
        <v>6.2065016828840989</v>
      </c>
      <c r="K28" s="7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F26" sqref="F26"/>
    </sheetView>
  </sheetViews>
  <sheetFormatPr baseColWidth="10" defaultRowHeight="14.5" x14ac:dyDescent="0.35"/>
  <sheetData>
    <row r="1" spans="1:12" ht="29" x14ac:dyDescent="0.35">
      <c r="A1" s="55"/>
      <c r="B1" s="63"/>
      <c r="C1" s="55" t="s">
        <v>85</v>
      </c>
      <c r="D1" s="26" t="s">
        <v>234</v>
      </c>
      <c r="E1" s="26" t="s">
        <v>235</v>
      </c>
      <c r="F1" s="26" t="s">
        <v>236</v>
      </c>
      <c r="G1" s="26" t="s">
        <v>237</v>
      </c>
      <c r="I1" t="s">
        <v>258</v>
      </c>
    </row>
    <row r="2" spans="1:12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2" s="6" customFormat="1" x14ac:dyDescent="0.35">
      <c r="A3" s="6" t="s">
        <v>129</v>
      </c>
      <c r="B3" s="6" t="s">
        <v>104</v>
      </c>
      <c r="D3" s="81">
        <v>725.1</v>
      </c>
      <c r="E3" s="81">
        <v>839.8</v>
      </c>
      <c r="F3" s="81">
        <v>855.4</v>
      </c>
      <c r="G3" s="81">
        <v>772.85</v>
      </c>
      <c r="I3" s="32"/>
      <c r="J3" s="32"/>
      <c r="K3" s="32"/>
    </row>
    <row r="4" spans="1:12" s="6" customFormat="1" x14ac:dyDescent="0.35">
      <c r="A4" s="6" t="s">
        <v>15</v>
      </c>
      <c r="B4" s="6" t="s">
        <v>86</v>
      </c>
      <c r="D4" s="59">
        <v>0.50084551875075078</v>
      </c>
      <c r="E4" s="59">
        <v>0.24295530226045514</v>
      </c>
      <c r="F4" s="59">
        <v>0.34274112491462461</v>
      </c>
      <c r="G4" s="59">
        <v>0.13848199734025002</v>
      </c>
      <c r="H4" s="3"/>
      <c r="I4" s="3">
        <f>(D4/6)+(E4/3)+(F4/3)+(G4/6)</f>
        <v>0.30178672840686005</v>
      </c>
      <c r="J4" s="3">
        <f>_xlfn.STDEV.S(D4:G4)</f>
        <v>0.15421990732983729</v>
      </c>
      <c r="K4" s="79">
        <f>J4/I4</f>
        <v>0.51102282775643637</v>
      </c>
      <c r="L4" s="59"/>
    </row>
    <row r="5" spans="1:12" x14ac:dyDescent="0.35">
      <c r="A5" s="6" t="s">
        <v>122</v>
      </c>
      <c r="B5" s="21" t="s">
        <v>86</v>
      </c>
      <c r="C5" s="28">
        <v>1.0609791748728049E-2</v>
      </c>
      <c r="D5" s="31">
        <v>16.184609347616377</v>
      </c>
      <c r="E5" s="31">
        <v>17.912657792386121</v>
      </c>
      <c r="F5" s="31">
        <v>16.471998573390074</v>
      </c>
      <c r="G5" s="31">
        <v>16.326398039240967</v>
      </c>
      <c r="H5" s="3"/>
      <c r="I5" s="3">
        <f t="shared" ref="I5:I28" si="0">(D5/6)+(E5/3)+(F5/3)+(G5/6)</f>
        <v>16.880053353068288</v>
      </c>
      <c r="J5" s="3">
        <f t="shared" ref="J5:J28" si="1">_xlfn.STDEV.S(D5:G5)</f>
        <v>0.80113287146522894</v>
      </c>
      <c r="K5" s="79">
        <f t="shared" ref="K5:K16" si="2">J5/I5</f>
        <v>4.7460328158240507E-2</v>
      </c>
    </row>
    <row r="6" spans="1:12" x14ac:dyDescent="0.35">
      <c r="A6" s="7" t="s">
        <v>73</v>
      </c>
      <c r="B6" s="22" t="s">
        <v>86</v>
      </c>
      <c r="C6" s="38">
        <v>3.4876925664193569E-3</v>
      </c>
      <c r="D6" s="38">
        <v>0.54052168324995453</v>
      </c>
      <c r="E6" s="38">
        <v>0.2596432556875557</v>
      </c>
      <c r="F6" s="38">
        <v>0.20733548564728432</v>
      </c>
      <c r="G6" s="38">
        <v>0.6885247382352454</v>
      </c>
      <c r="H6" s="3"/>
      <c r="I6" s="3">
        <f t="shared" si="0"/>
        <v>0.36050065069248</v>
      </c>
      <c r="J6" s="3">
        <f t="shared" si="1"/>
        <v>0.22913408798359389</v>
      </c>
      <c r="K6" s="79">
        <f t="shared" si="2"/>
        <v>0.63559965160521581</v>
      </c>
    </row>
    <row r="7" spans="1:12" x14ac:dyDescent="0.35">
      <c r="A7" s="7" t="s">
        <v>74</v>
      </c>
      <c r="B7" s="22" t="s">
        <v>86</v>
      </c>
      <c r="C7" s="38">
        <v>1.7182723816840362E-3</v>
      </c>
      <c r="D7" s="38">
        <v>1.0726969387908236</v>
      </c>
      <c r="E7" s="38">
        <v>1.196874933219382</v>
      </c>
      <c r="F7" s="38">
        <v>1.0500239624996424</v>
      </c>
      <c r="G7" s="38">
        <v>0.50424039471606141</v>
      </c>
      <c r="H7" s="3"/>
      <c r="I7" s="3">
        <f t="shared" si="0"/>
        <v>1.0117891874908223</v>
      </c>
      <c r="J7" s="3">
        <f t="shared" si="1"/>
        <v>0.30798601091705957</v>
      </c>
      <c r="K7" s="79">
        <f t="shared" si="2"/>
        <v>0.30439741274647025</v>
      </c>
    </row>
    <row r="8" spans="1:12" x14ac:dyDescent="0.35">
      <c r="A8" s="6" t="s">
        <v>75</v>
      </c>
      <c r="B8" s="21" t="s">
        <v>86</v>
      </c>
      <c r="C8" s="28">
        <v>2.2063899572749662E-2</v>
      </c>
      <c r="D8" s="28">
        <v>1.9550986185976793</v>
      </c>
      <c r="E8" s="28">
        <v>1.0121798584945201</v>
      </c>
      <c r="F8" s="28">
        <v>2.227753437059635</v>
      </c>
      <c r="G8" s="28">
        <v>3.4407292837146817</v>
      </c>
      <c r="H8" s="3"/>
      <c r="I8" s="3">
        <f t="shared" si="0"/>
        <v>1.9792824155701121</v>
      </c>
      <c r="J8" s="3">
        <f t="shared" si="1"/>
        <v>1.0007212711977744</v>
      </c>
      <c r="K8" s="79">
        <f t="shared" si="2"/>
        <v>0.50559802043687985</v>
      </c>
    </row>
    <row r="9" spans="1:12" x14ac:dyDescent="0.35">
      <c r="A9" s="1" t="s">
        <v>83</v>
      </c>
      <c r="B9" s="1" t="s">
        <v>86</v>
      </c>
      <c r="C9" s="28">
        <v>6.094867450689277E-3</v>
      </c>
      <c r="D9" s="28">
        <v>1.3100059477844224</v>
      </c>
      <c r="E9" s="28">
        <v>3.5597570564107563</v>
      </c>
      <c r="F9" s="28">
        <v>2.0490760854856833</v>
      </c>
      <c r="G9" s="28">
        <v>0.13045485879017826</v>
      </c>
      <c r="H9" s="3"/>
      <c r="I9" s="3">
        <f>(D9/6)+(E9/3)+(F9/3)+(G9/6)</f>
        <v>2.10968784839458</v>
      </c>
      <c r="J9" s="3">
        <f>_xlfn.STDEV.S(D9:G9)</f>
        <v>1.4353374591828485</v>
      </c>
      <c r="K9" s="79">
        <f>J9/I9</f>
        <v>0.68035537118683442</v>
      </c>
    </row>
    <row r="10" spans="1:12" x14ac:dyDescent="0.35">
      <c r="A10" s="7" t="s">
        <v>76</v>
      </c>
      <c r="B10" s="22" t="s">
        <v>86</v>
      </c>
      <c r="C10" s="38">
        <v>7.7685047464234706E-4</v>
      </c>
      <c r="D10" s="38">
        <v>8.597667982105707E-2</v>
      </c>
      <c r="E10" s="38">
        <v>3.8603805946893742E-2</v>
      </c>
      <c r="F10" s="38">
        <v>5.6364595755347163E-2</v>
      </c>
      <c r="G10" s="38">
        <v>2.6776689511068125E-2</v>
      </c>
      <c r="H10" s="3"/>
      <c r="I10" s="3">
        <f t="shared" si="0"/>
        <v>5.0448362122767841E-2</v>
      </c>
      <c r="J10" s="3">
        <f t="shared" si="1"/>
        <v>2.5749553536973755E-2</v>
      </c>
      <c r="K10" s="79">
        <f t="shared" si="2"/>
        <v>0.5104140640742969</v>
      </c>
    </row>
    <row r="11" spans="1:12" x14ac:dyDescent="0.35">
      <c r="A11" s="8" t="s">
        <v>77</v>
      </c>
      <c r="B11" s="23" t="s">
        <v>86</v>
      </c>
      <c r="C11" s="64">
        <v>2.5411030603262865E-4</v>
      </c>
      <c r="D11" s="64">
        <v>0.15644266495841996</v>
      </c>
      <c r="E11" s="64">
        <v>8.7479350998634894E-2</v>
      </c>
      <c r="F11" s="64">
        <v>0.11008052853490494</v>
      </c>
      <c r="G11" s="64">
        <v>3.7622678722812927E-2</v>
      </c>
      <c r="H11" s="3"/>
      <c r="I11" s="3">
        <f t="shared" si="0"/>
        <v>9.8197517124718747E-2</v>
      </c>
      <c r="J11" s="3">
        <f t="shared" si="1"/>
        <v>4.9388102895109198E-2</v>
      </c>
      <c r="K11" s="79">
        <f t="shared" si="2"/>
        <v>0.50294655446717995</v>
      </c>
    </row>
    <row r="12" spans="1:12" x14ac:dyDescent="0.35">
      <c r="A12" s="6" t="s">
        <v>78</v>
      </c>
      <c r="B12" s="21" t="s">
        <v>86</v>
      </c>
      <c r="C12" s="28">
        <v>8.4569576059750559E-3</v>
      </c>
      <c r="D12" s="28">
        <v>3.7492825229646471</v>
      </c>
      <c r="E12" s="28">
        <v>2.0962257848986479</v>
      </c>
      <c r="F12" s="28">
        <v>2.5799739070301508</v>
      </c>
      <c r="G12" s="28">
        <v>6.1872447235996733</v>
      </c>
      <c r="H12" s="3"/>
      <c r="I12" s="3">
        <f t="shared" si="0"/>
        <v>3.2148211050703193</v>
      </c>
      <c r="J12" s="3">
        <f t="shared" si="1"/>
        <v>1.8263440223763889</v>
      </c>
      <c r="K12" s="79">
        <f t="shared" si="2"/>
        <v>0.56810129170047252</v>
      </c>
    </row>
    <row r="13" spans="1:12" x14ac:dyDescent="0.35">
      <c r="A13" s="6" t="s">
        <v>79</v>
      </c>
      <c r="B13" s="21" t="s">
        <v>86</v>
      </c>
      <c r="C13" s="28">
        <v>2.808681648630381E-2</v>
      </c>
      <c r="D13" s="28">
        <v>7.8651515950298484E-2</v>
      </c>
      <c r="E13" s="28">
        <v>4.2608238701438213E-2</v>
      </c>
      <c r="F13" s="28">
        <v>3.5263940258757967E-2</v>
      </c>
      <c r="G13" s="28">
        <v>0.1141460941294255</v>
      </c>
      <c r="H13" s="3"/>
      <c r="I13" s="3">
        <f t="shared" si="0"/>
        <v>5.8090328000019398E-2</v>
      </c>
      <c r="J13" s="3">
        <f t="shared" si="1"/>
        <v>3.6326599893039754E-2</v>
      </c>
      <c r="K13" s="79">
        <f t="shared" si="2"/>
        <v>0.62534678566503576</v>
      </c>
    </row>
    <row r="14" spans="1:12" x14ac:dyDescent="0.35">
      <c r="A14" s="6" t="s">
        <v>80</v>
      </c>
      <c r="B14" s="21" t="s">
        <v>86</v>
      </c>
      <c r="C14" s="28">
        <v>2.8179244381389284E-2</v>
      </c>
      <c r="D14" s="28">
        <v>8.2794983043361262E-2</v>
      </c>
      <c r="E14" s="28">
        <v>4.688411950964104E-2</v>
      </c>
      <c r="F14" s="28">
        <v>8.5333220366101942E-2</v>
      </c>
      <c r="G14" s="28">
        <v>0.12242155918004401</v>
      </c>
      <c r="H14" s="3"/>
      <c r="I14" s="3">
        <f t="shared" si="0"/>
        <v>7.8275203662481863E-2</v>
      </c>
      <c r="J14" s="3">
        <f t="shared" si="1"/>
        <v>3.085730779108917E-2</v>
      </c>
      <c r="K14" s="79">
        <f t="shared" si="2"/>
        <v>0.39421561806653471</v>
      </c>
    </row>
    <row r="15" spans="1:12" x14ac:dyDescent="0.35">
      <c r="A15" s="6" t="s">
        <v>81</v>
      </c>
      <c r="B15" s="21" t="s">
        <v>86</v>
      </c>
      <c r="C15" s="28">
        <v>3.9767176142541043E-2</v>
      </c>
      <c r="D15" s="28">
        <v>75.994976870126763</v>
      </c>
      <c r="E15" s="28">
        <v>75.389640253323321</v>
      </c>
      <c r="F15" s="28">
        <v>75.589962764188982</v>
      </c>
      <c r="G15" s="28">
        <v>74.659129374005104</v>
      </c>
      <c r="H15" s="3"/>
      <c r="I15" s="3">
        <f t="shared" si="0"/>
        <v>75.435552046526084</v>
      </c>
      <c r="J15" s="3">
        <f t="shared" si="1"/>
        <v>0.55940321116861746</v>
      </c>
      <c r="K15" s="79">
        <f t="shared" si="2"/>
        <v>7.415644162365201E-3</v>
      </c>
    </row>
    <row r="16" spans="1:12" x14ac:dyDescent="0.35">
      <c r="A16" s="8" t="s">
        <v>82</v>
      </c>
      <c r="B16" s="23" t="s">
        <v>86</v>
      </c>
      <c r="C16" s="38">
        <v>5.4163675064391288E-4</v>
      </c>
      <c r="D16" s="38">
        <v>1.302536366845615E-2</v>
      </c>
      <c r="E16" s="38">
        <v>5.1325255868460446E-3</v>
      </c>
      <c r="F16" s="38">
        <v>8.4593207877267929E-3</v>
      </c>
      <c r="G16" s="38">
        <v>4.3296226941413728E-3</v>
      </c>
      <c r="H16" s="3"/>
      <c r="I16" s="3">
        <f t="shared" si="0"/>
        <v>7.4231131852905332E-3</v>
      </c>
      <c r="J16" s="3">
        <f t="shared" si="1"/>
        <v>3.9531440796264795E-3</v>
      </c>
      <c r="K16" s="79">
        <f t="shared" si="2"/>
        <v>0.53254530558148261</v>
      </c>
    </row>
    <row r="17" spans="1:11" x14ac:dyDescent="0.35">
      <c r="A17" s="1" t="s">
        <v>84</v>
      </c>
      <c r="B17" s="1"/>
      <c r="C17" s="38"/>
      <c r="D17" s="28">
        <f>SUM(D4:D16)</f>
        <v>101.72492865532301</v>
      </c>
      <c r="E17" s="28">
        <f>SUM(E4:E16)</f>
        <v>101.89064227742422</v>
      </c>
      <c r="F17" s="28">
        <f>SUM(F4:F16)</f>
        <v>100.81436694591892</v>
      </c>
      <c r="G17" s="28">
        <f>SUM(G4:G16)</f>
        <v>102.38050005387964</v>
      </c>
      <c r="H17" s="69"/>
      <c r="I17" s="3">
        <f t="shared" si="0"/>
        <v>101.58590785931483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13.85203869724265</v>
      </c>
      <c r="E19" s="12">
        <v>6.0318734288602975</v>
      </c>
      <c r="F19" s="12">
        <v>9.8654604281250027</v>
      </c>
      <c r="G19" s="12">
        <v>11.092692556801472</v>
      </c>
      <c r="H19" s="3"/>
      <c r="I19" s="3">
        <f t="shared" si="0"/>
        <v>9.4565664946691204</v>
      </c>
      <c r="J19" s="3">
        <f t="shared" si="1"/>
        <v>3.2464873384899207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162.27179474999997</v>
      </c>
      <c r="E20" s="12">
        <v>306.31883208333335</v>
      </c>
      <c r="F20" s="12">
        <v>133.21085158333332</v>
      </c>
      <c r="G20" s="12">
        <v>257.02848925000001</v>
      </c>
      <c r="H20" s="3"/>
      <c r="I20" s="3">
        <f t="shared" si="0"/>
        <v>216.39327522222223</v>
      </c>
      <c r="J20" s="3">
        <f t="shared" si="1"/>
        <v>80.77728473070421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174.555651375</v>
      </c>
      <c r="E21" s="12">
        <v>235.84783466249996</v>
      </c>
      <c r="F21" s="12">
        <v>227.64593936249997</v>
      </c>
      <c r="G21" s="12">
        <v>121.69624072500001</v>
      </c>
      <c r="H21" s="3"/>
      <c r="I21" s="3">
        <f t="shared" si="0"/>
        <v>203.87324002499997</v>
      </c>
      <c r="J21" s="3">
        <f t="shared" si="1"/>
        <v>52.98791043827071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1211.5887516367591</v>
      </c>
      <c r="E22" s="12">
        <v>677.4941969864816</v>
      </c>
      <c r="F22" s="12">
        <v>852.53169384814817</v>
      </c>
      <c r="G22" s="12">
        <v>291.37329231203699</v>
      </c>
      <c r="H22" s="3"/>
      <c r="I22" s="3">
        <f t="shared" si="0"/>
        <v>760.50230426967585</v>
      </c>
      <c r="J22" s="3">
        <f t="shared" si="1"/>
        <v>382.49201359678466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58.706881150000015</v>
      </c>
      <c r="E23" s="12">
        <v>46.564374450000003</v>
      </c>
      <c r="F23" s="12">
        <v>44.685192750000006</v>
      </c>
      <c r="G23" s="12">
        <v>64.618556350000006</v>
      </c>
      <c r="H23" s="3"/>
      <c r="I23" s="3">
        <f t="shared" si="0"/>
        <v>50.97076198333334</v>
      </c>
      <c r="J23" s="3">
        <f t="shared" si="1"/>
        <v>9.5995655742254371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12">
        <v>757.08899999999994</v>
      </c>
      <c r="E24" s="12">
        <v>428.71500000000003</v>
      </c>
      <c r="F24" s="12">
        <v>780.29899999999998</v>
      </c>
      <c r="G24" s="12">
        <v>1119.44</v>
      </c>
      <c r="H24" s="3"/>
      <c r="I24" s="3">
        <f t="shared" si="0"/>
        <v>715.7595</v>
      </c>
      <c r="J24" s="3">
        <f t="shared" si="1"/>
        <v>282.16357367949399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14.15368921242653</v>
      </c>
      <c r="E25" s="66">
        <v>7.0800400507976491</v>
      </c>
      <c r="F25" s="66">
        <v>11.916878003358523</v>
      </c>
      <c r="G25" s="66">
        <v>27.067545926112508</v>
      </c>
      <c r="H25" s="3"/>
      <c r="I25" s="3">
        <f t="shared" si="0"/>
        <v>13.202511874475231</v>
      </c>
      <c r="J25" s="3">
        <f t="shared" si="1"/>
        <v>8.5354440573268935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53.527376991379313</v>
      </c>
      <c r="E26" s="12">
        <v>37.004650235721989</v>
      </c>
      <c r="F26" s="84" t="s">
        <v>98</v>
      </c>
      <c r="G26" s="12">
        <v>58.797189265894403</v>
      </c>
      <c r="H26" s="3"/>
      <c r="I26" s="3" t="e">
        <f t="shared" si="0"/>
        <v>#VALUE!</v>
      </c>
      <c r="J26" s="3">
        <f t="shared" si="1"/>
        <v>11.370181603887733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78.067374033430227</v>
      </c>
      <c r="E27" s="12">
        <v>30.761735712209305</v>
      </c>
      <c r="F27" s="12">
        <v>50.700846196220922</v>
      </c>
      <c r="G27" s="12">
        <v>25.949546046511628</v>
      </c>
      <c r="H27" s="3"/>
      <c r="I27" s="3">
        <f t="shared" si="0"/>
        <v>44.490347316133715</v>
      </c>
      <c r="J27" s="3">
        <f t="shared" si="1"/>
        <v>23.693125606896732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100.26532616935484</v>
      </c>
      <c r="E28" s="12">
        <v>167.56955250000001</v>
      </c>
      <c r="F28" s="12">
        <v>62.670427750000009</v>
      </c>
      <c r="G28" s="12">
        <v>34.744055725806454</v>
      </c>
      <c r="H28" s="3"/>
      <c r="I28" s="3">
        <f t="shared" si="0"/>
        <v>99.248223732526881</v>
      </c>
      <c r="J28" s="3">
        <f t="shared" si="1"/>
        <v>57.491008985989843</v>
      </c>
      <c r="K28" s="7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baseColWidth="10" defaultColWidth="10" defaultRowHeight="14.5" x14ac:dyDescent="0.35"/>
  <sheetData>
    <row r="1" spans="1:11" ht="29" x14ac:dyDescent="0.35">
      <c r="A1" s="55"/>
      <c r="B1" s="63"/>
      <c r="C1" s="55" t="s">
        <v>85</v>
      </c>
      <c r="D1" s="26" t="s">
        <v>238</v>
      </c>
      <c r="E1" s="26" t="s">
        <v>239</v>
      </c>
      <c r="F1" s="26" t="s">
        <v>240</v>
      </c>
      <c r="G1" s="26" t="s">
        <v>241</v>
      </c>
      <c r="H1" s="26"/>
      <c r="I1" s="26" t="s">
        <v>259</v>
      </c>
    </row>
    <row r="2" spans="1:11" ht="29" x14ac:dyDescent="0.35">
      <c r="A2" s="1"/>
      <c r="B2" s="2"/>
      <c r="C2" s="1"/>
      <c r="I2" s="32" t="s">
        <v>263</v>
      </c>
      <c r="J2" s="32" t="s">
        <v>261</v>
      </c>
      <c r="K2" s="32" t="s">
        <v>262</v>
      </c>
    </row>
    <row r="3" spans="1:11" s="6" customFormat="1" x14ac:dyDescent="0.35">
      <c r="A3" s="6" t="s">
        <v>129</v>
      </c>
      <c r="B3" s="6" t="s">
        <v>104</v>
      </c>
      <c r="D3" s="81">
        <v>642.4</v>
      </c>
      <c r="E3" s="81">
        <v>799.2</v>
      </c>
      <c r="F3" s="81">
        <v>789</v>
      </c>
      <c r="G3" s="81">
        <v>664.75</v>
      </c>
      <c r="I3" s="32"/>
      <c r="J3" s="32"/>
      <c r="K3" s="32"/>
    </row>
    <row r="4" spans="1:11" s="6" customFormat="1" x14ac:dyDescent="0.35">
      <c r="A4" s="6" t="s">
        <v>15</v>
      </c>
      <c r="B4" s="6" t="s">
        <v>86</v>
      </c>
      <c r="D4" s="59">
        <v>0.13211602547660561</v>
      </c>
      <c r="E4" s="59">
        <v>0.28760865489920207</v>
      </c>
      <c r="F4" s="59">
        <v>0.75898211788351944</v>
      </c>
      <c r="G4" s="59">
        <v>0.19910061446582006</v>
      </c>
      <c r="H4" s="3"/>
      <c r="I4" s="3">
        <f>(D4/6)+(E4/3)+(F4/3)+(G4/6)</f>
        <v>0.40406636425131143</v>
      </c>
      <c r="J4" s="3">
        <f>_xlfn.STDEV.S(D4:G4)</f>
        <v>0.28359594253573295</v>
      </c>
      <c r="K4" s="79">
        <f>J4/I4</f>
        <v>0.70185486253280116</v>
      </c>
    </row>
    <row r="5" spans="1:11" x14ac:dyDescent="0.35">
      <c r="A5" s="6" t="s">
        <v>122</v>
      </c>
      <c r="B5" s="21" t="s">
        <v>86</v>
      </c>
      <c r="C5" s="28">
        <v>1.0609791748728049E-2</v>
      </c>
      <c r="D5" s="28">
        <v>15.568111101761986</v>
      </c>
      <c r="E5" s="28">
        <v>15.554529553744286</v>
      </c>
      <c r="F5" s="28">
        <v>16.727569776847695</v>
      </c>
      <c r="G5" s="28">
        <v>14.386505952408903</v>
      </c>
      <c r="H5" s="3"/>
      <c r="I5" s="3">
        <f t="shared" ref="I5:I28" si="0">(D5/6)+(E5/3)+(F5/3)+(G5/6)</f>
        <v>15.753135952559141</v>
      </c>
      <c r="J5" s="3">
        <f t="shared" ref="J5:J28" si="1">_xlfn.STDEV.S(D5:G5)</f>
        <v>0.95575458561314841</v>
      </c>
      <c r="K5" s="79">
        <f t="shared" ref="K5:K16" si="2">J5/I5</f>
        <v>6.0670750794725628E-2</v>
      </c>
    </row>
    <row r="6" spans="1:11" x14ac:dyDescent="0.35">
      <c r="A6" s="7" t="s">
        <v>73</v>
      </c>
      <c r="B6" s="22" t="s">
        <v>86</v>
      </c>
      <c r="C6" s="38">
        <v>3.4876925664193569E-3</v>
      </c>
      <c r="D6" s="38">
        <v>0.99581414888321451</v>
      </c>
      <c r="E6" s="38">
        <v>0.31029560432844461</v>
      </c>
      <c r="F6" s="38">
        <v>0.42964874699375211</v>
      </c>
      <c r="G6" s="38">
        <v>8.1806186571194345E-2</v>
      </c>
      <c r="H6" s="3"/>
      <c r="I6" s="3">
        <f t="shared" si="0"/>
        <v>0.42625150634980036</v>
      </c>
      <c r="J6" s="3">
        <f t="shared" si="1"/>
        <v>0.38873046852621973</v>
      </c>
      <c r="K6" s="79">
        <f t="shared" si="2"/>
        <v>0.9119744158914731</v>
      </c>
    </row>
    <row r="7" spans="1:11" x14ac:dyDescent="0.35">
      <c r="A7" s="7" t="s">
        <v>74</v>
      </c>
      <c r="B7" s="22" t="s">
        <v>86</v>
      </c>
      <c r="C7" s="38">
        <v>1.7182723816840362E-3</v>
      </c>
      <c r="D7" s="38">
        <v>0.77339579249962309</v>
      </c>
      <c r="E7" s="38">
        <v>0.74222479088859783</v>
      </c>
      <c r="F7" s="38">
        <v>1.1300912689720153</v>
      </c>
      <c r="G7" s="38">
        <v>0.90305558376322415</v>
      </c>
      <c r="H7" s="3"/>
      <c r="I7" s="3">
        <f t="shared" si="0"/>
        <v>0.90351391599734565</v>
      </c>
      <c r="J7" s="3">
        <f t="shared" si="1"/>
        <v>0.17627325068000788</v>
      </c>
      <c r="K7" s="79">
        <f t="shared" si="2"/>
        <v>0.19509743852193831</v>
      </c>
    </row>
    <row r="8" spans="1:11" x14ac:dyDescent="0.35">
      <c r="A8" s="6" t="s">
        <v>75</v>
      </c>
      <c r="B8" s="21" t="s">
        <v>86</v>
      </c>
      <c r="C8" s="28">
        <v>2.2063899572749662E-2</v>
      </c>
      <c r="D8" s="28">
        <v>0.14984745165385696</v>
      </c>
      <c r="E8" s="28">
        <v>3.3548391753357505</v>
      </c>
      <c r="F8" s="28">
        <v>2.8586006060489439</v>
      </c>
      <c r="G8" s="28">
        <v>0.72226391108287402</v>
      </c>
      <c r="H8" s="3"/>
      <c r="I8" s="3">
        <f t="shared" si="0"/>
        <v>2.216498487584353</v>
      </c>
      <c r="J8" s="3">
        <f t="shared" si="1"/>
        <v>1.57262031646767</v>
      </c>
      <c r="K8" s="79">
        <f t="shared" si="2"/>
        <v>0.70950660479880923</v>
      </c>
    </row>
    <row r="9" spans="1:11" x14ac:dyDescent="0.35">
      <c r="A9" s="1" t="s">
        <v>83</v>
      </c>
      <c r="B9" s="1" t="s">
        <v>86</v>
      </c>
      <c r="C9" s="28">
        <v>6.094867450689277E-3</v>
      </c>
      <c r="D9" s="28">
        <v>2.0162701841046871</v>
      </c>
      <c r="E9" s="28">
        <v>1.8006817063260063</v>
      </c>
      <c r="F9" s="28">
        <v>2.4969373254922118</v>
      </c>
      <c r="G9" s="28">
        <v>3.6504624923595959</v>
      </c>
      <c r="H9" s="3"/>
      <c r="I9" s="3">
        <f>(D9/6)+(E9/3)+(F9/3)+(G9/6)</f>
        <v>2.3769951233501199</v>
      </c>
      <c r="J9" s="3">
        <f>_xlfn.STDEV.S(D9:G9)</f>
        <v>0.82589269617366723</v>
      </c>
      <c r="K9" s="79">
        <f>J9/I9</f>
        <v>0.34745241505151259</v>
      </c>
    </row>
    <row r="10" spans="1:11" x14ac:dyDescent="0.35">
      <c r="A10" s="7" t="s">
        <v>76</v>
      </c>
      <c r="B10" s="22" t="s">
        <v>86</v>
      </c>
      <c r="C10" s="38">
        <v>7.7685047464234706E-4</v>
      </c>
      <c r="D10" s="38">
        <v>2.8861729341181249E-2</v>
      </c>
      <c r="E10" s="38">
        <v>3.5032622814241091E-2</v>
      </c>
      <c r="F10" s="38">
        <v>7.0618412383144591E-2</v>
      </c>
      <c r="G10" s="38">
        <v>2.5454440129211373E-2</v>
      </c>
      <c r="H10" s="3"/>
      <c r="I10" s="3">
        <f t="shared" si="0"/>
        <v>4.4269706644193996E-2</v>
      </c>
      <c r="J10" s="3">
        <f t="shared" si="1"/>
        <v>2.0799007422713268E-2</v>
      </c>
      <c r="K10" s="79">
        <f t="shared" si="2"/>
        <v>0.46982483055240831</v>
      </c>
    </row>
    <row r="11" spans="1:11" x14ac:dyDescent="0.35">
      <c r="A11" s="8" t="s">
        <v>77</v>
      </c>
      <c r="B11" s="23" t="s">
        <v>86</v>
      </c>
      <c r="C11" s="64">
        <v>2.5411030603262865E-4</v>
      </c>
      <c r="D11" s="64">
        <v>0.23357621302477602</v>
      </c>
      <c r="E11" s="64">
        <v>3.0715755266709686E-2</v>
      </c>
      <c r="F11" s="64">
        <v>5.6304512683314094E-2</v>
      </c>
      <c r="G11" s="64">
        <v>3.4850175335582372E-2</v>
      </c>
      <c r="H11" s="3"/>
      <c r="I11" s="3">
        <f t="shared" si="0"/>
        <v>7.3744487376734322E-2</v>
      </c>
      <c r="J11" s="3">
        <f t="shared" si="1"/>
        <v>9.7126131759117773E-2</v>
      </c>
      <c r="K11" s="79">
        <f t="shared" si="2"/>
        <v>1.3170629455044545</v>
      </c>
    </row>
    <row r="12" spans="1:11" x14ac:dyDescent="0.35">
      <c r="A12" s="6" t="s">
        <v>78</v>
      </c>
      <c r="B12" s="21" t="s">
        <v>86</v>
      </c>
      <c r="C12" s="28">
        <v>8.4569576059750559E-3</v>
      </c>
      <c r="D12" s="28">
        <v>5.1101911457018048</v>
      </c>
      <c r="E12" s="28">
        <v>2.7483132118033953</v>
      </c>
      <c r="F12" s="28">
        <v>1.1679604906717103</v>
      </c>
      <c r="G12" s="28">
        <v>0.77276488719591874</v>
      </c>
      <c r="H12" s="3"/>
      <c r="I12" s="3">
        <f t="shared" si="0"/>
        <v>2.2859172396413228</v>
      </c>
      <c r="J12" s="3">
        <f t="shared" si="1"/>
        <v>1.9682776297041595</v>
      </c>
      <c r="K12" s="79">
        <f t="shared" si="2"/>
        <v>0.86104500879174295</v>
      </c>
    </row>
    <row r="13" spans="1:11" x14ac:dyDescent="0.35">
      <c r="A13" s="6" t="s">
        <v>79</v>
      </c>
      <c r="B13" s="21" t="s">
        <v>86</v>
      </c>
      <c r="C13" s="28">
        <v>2.808681648630381E-2</v>
      </c>
      <c r="D13" s="28">
        <v>0.3197276702337517</v>
      </c>
      <c r="E13" s="28">
        <v>0.14907055330237026</v>
      </c>
      <c r="F13" s="28">
        <v>0.32641019226777046</v>
      </c>
      <c r="G13" s="28">
        <v>4.4916361388327955E-2</v>
      </c>
      <c r="H13" s="3"/>
      <c r="I13" s="3">
        <f t="shared" si="0"/>
        <v>0.21926758712706018</v>
      </c>
      <c r="J13" s="3">
        <f t="shared" si="1"/>
        <v>0.13730318738538413</v>
      </c>
      <c r="K13" s="79">
        <f t="shared" si="2"/>
        <v>0.62619007754128431</v>
      </c>
    </row>
    <row r="14" spans="1:11" x14ac:dyDescent="0.35">
      <c r="A14" s="6" t="s">
        <v>80</v>
      </c>
      <c r="B14" s="21" t="s">
        <v>86</v>
      </c>
      <c r="C14" s="28">
        <v>2.8179244381389284E-2</v>
      </c>
      <c r="D14" s="28">
        <v>1.635473466677587E-2</v>
      </c>
      <c r="E14" s="28">
        <v>0.15882847805611458</v>
      </c>
      <c r="F14" s="28">
        <v>0.16958946696424393</v>
      </c>
      <c r="G14" s="28">
        <v>4.7452024137688967E-2</v>
      </c>
      <c r="H14" s="3"/>
      <c r="I14" s="3">
        <f t="shared" si="0"/>
        <v>0.12010710814086366</v>
      </c>
      <c r="J14" s="3">
        <f t="shared" si="1"/>
        <v>7.755898855066147E-2</v>
      </c>
      <c r="K14" s="79">
        <f t="shared" si="2"/>
        <v>0.6457485302177034</v>
      </c>
    </row>
    <row r="15" spans="1:11" x14ac:dyDescent="0.35">
      <c r="A15" s="6" t="s">
        <v>81</v>
      </c>
      <c r="B15" s="21" t="s">
        <v>86</v>
      </c>
      <c r="C15" s="28">
        <v>3.9767176142541043E-2</v>
      </c>
      <c r="D15" s="28">
        <v>72.840934981491486</v>
      </c>
      <c r="E15" s="28">
        <v>76.489994110717419</v>
      </c>
      <c r="F15" s="28">
        <v>74.403974856348498</v>
      </c>
      <c r="G15" s="28">
        <v>79.933924736450578</v>
      </c>
      <c r="H15" s="3"/>
      <c r="I15" s="3">
        <f t="shared" si="0"/>
        <v>75.760466275345635</v>
      </c>
      <c r="J15" s="3">
        <f t="shared" si="1"/>
        <v>3.0667804780126837</v>
      </c>
      <c r="K15" s="79">
        <f t="shared" si="2"/>
        <v>4.0479957803674332E-2</v>
      </c>
    </row>
    <row r="16" spans="1:11" x14ac:dyDescent="0.35">
      <c r="A16" s="8" t="s">
        <v>82</v>
      </c>
      <c r="B16" s="23" t="s">
        <v>86</v>
      </c>
      <c r="C16" s="38">
        <v>5.4163675064391288E-4</v>
      </c>
      <c r="D16" s="38">
        <v>2.9999371718329067E-3</v>
      </c>
      <c r="E16" s="38">
        <v>4.4526395231566564E-3</v>
      </c>
      <c r="F16" s="38">
        <v>1.3121498382881985E-2</v>
      </c>
      <c r="G16" s="38">
        <v>2.9032683756602595E-3</v>
      </c>
      <c r="H16" s="3"/>
      <c r="I16" s="3">
        <f t="shared" si="0"/>
        <v>6.8419135599284081E-3</v>
      </c>
      <c r="J16" s="3">
        <f t="shared" si="1"/>
        <v>4.8864402490440108E-3</v>
      </c>
      <c r="K16" s="79">
        <f t="shared" si="2"/>
        <v>0.71419204674885439</v>
      </c>
    </row>
    <row r="17" spans="1:11" x14ac:dyDescent="0.35">
      <c r="A17" s="1" t="s">
        <v>84</v>
      </c>
      <c r="B17" s="1"/>
      <c r="C17" s="38"/>
      <c r="D17" s="28">
        <f>SUM(D4:D16)</f>
        <v>98.188201116011584</v>
      </c>
      <c r="E17" s="28">
        <f>SUM(E4:E16)</f>
        <v>101.66658685700568</v>
      </c>
      <c r="F17" s="28">
        <f>SUM(F4:F16)</f>
        <v>100.60980927193971</v>
      </c>
      <c r="G17" s="28">
        <f>SUM(G4:G16)</f>
        <v>100.80546063366458</v>
      </c>
      <c r="H17" s="69"/>
      <c r="I17" s="3">
        <f t="shared" si="0"/>
        <v>100.59107566792784</v>
      </c>
      <c r="J17" s="3"/>
      <c r="K17" s="79"/>
    </row>
    <row r="18" spans="1:11" x14ac:dyDescent="0.35">
      <c r="A18" s="1"/>
      <c r="B18" s="2"/>
      <c r="C18" s="1"/>
      <c r="I18" s="3"/>
      <c r="J18" s="3"/>
      <c r="K18" s="79"/>
    </row>
    <row r="19" spans="1:11" x14ac:dyDescent="0.35">
      <c r="A19" s="9" t="s">
        <v>88</v>
      </c>
      <c r="B19" s="9" t="s">
        <v>87</v>
      </c>
      <c r="C19" s="12">
        <v>0.90557763904344324</v>
      </c>
      <c r="D19" s="12">
        <v>2.2390107244485313</v>
      </c>
      <c r="E19" s="12">
        <v>10.755891631801475</v>
      </c>
      <c r="F19" s="12">
        <v>5.4782431501838262</v>
      </c>
      <c r="G19" s="12">
        <v>2.5394899810661791</v>
      </c>
      <c r="H19" s="3"/>
      <c r="I19" s="3">
        <f t="shared" si="0"/>
        <v>6.2077950449142199</v>
      </c>
      <c r="J19" s="3">
        <f t="shared" si="1"/>
        <v>3.9488318383663721</v>
      </c>
      <c r="K19" s="79"/>
    </row>
    <row r="20" spans="1:11" x14ac:dyDescent="0.35">
      <c r="A20" s="6" t="s">
        <v>89</v>
      </c>
      <c r="B20" s="6" t="s">
        <v>87</v>
      </c>
      <c r="C20" s="12">
        <v>1.2058178726068716</v>
      </c>
      <c r="D20" s="12">
        <v>93.871918833333339</v>
      </c>
      <c r="E20" s="12">
        <v>133.56406700000002</v>
      </c>
      <c r="F20" s="12">
        <v>88.206575166666667</v>
      </c>
      <c r="G20" s="12">
        <v>18.349830416666666</v>
      </c>
      <c r="H20" s="3"/>
      <c r="I20" s="3">
        <f t="shared" si="0"/>
        <v>92.627172263888895</v>
      </c>
      <c r="J20" s="3">
        <f t="shared" si="1"/>
        <v>47.891140227706998</v>
      </c>
      <c r="K20" s="79"/>
    </row>
    <row r="21" spans="1:11" x14ac:dyDescent="0.35">
      <c r="A21" s="9" t="s">
        <v>90</v>
      </c>
      <c r="B21" s="9" t="s">
        <v>87</v>
      </c>
      <c r="C21" s="12">
        <v>4.909875008863275</v>
      </c>
      <c r="D21" s="12">
        <v>162.256346775</v>
      </c>
      <c r="E21" s="12">
        <v>219.57938594999999</v>
      </c>
      <c r="F21" s="12">
        <v>192.26243936249998</v>
      </c>
      <c r="G21" s="12">
        <v>286.46039306249997</v>
      </c>
      <c r="H21" s="3"/>
      <c r="I21" s="3">
        <f t="shared" si="0"/>
        <v>212.06673174374995</v>
      </c>
      <c r="J21" s="3">
        <f t="shared" si="1"/>
        <v>52.998019374414341</v>
      </c>
      <c r="K21" s="79"/>
    </row>
    <row r="22" spans="1:11" x14ac:dyDescent="0.35">
      <c r="A22" s="9" t="s">
        <v>91</v>
      </c>
      <c r="B22" s="9" t="s">
        <v>87</v>
      </c>
      <c r="C22" s="12">
        <v>1.9679873680618793</v>
      </c>
      <c r="D22" s="12">
        <v>1808.9586522062036</v>
      </c>
      <c r="E22" s="12">
        <v>237.88180538259257</v>
      </c>
      <c r="F22" s="12">
        <v>436.0569685489815</v>
      </c>
      <c r="G22" s="12">
        <v>269.90131138703703</v>
      </c>
      <c r="H22" s="3"/>
      <c r="I22" s="3">
        <f t="shared" si="0"/>
        <v>571.12291857606488</v>
      </c>
      <c r="J22" s="3">
        <f t="shared" si="1"/>
        <v>752.20483338489282</v>
      </c>
      <c r="K22" s="79"/>
    </row>
    <row r="23" spans="1:11" x14ac:dyDescent="0.35">
      <c r="A23" s="9" t="s">
        <v>92</v>
      </c>
      <c r="B23" s="9" t="s">
        <v>87</v>
      </c>
      <c r="C23" s="12">
        <v>13.81181867517841</v>
      </c>
      <c r="D23" s="12">
        <v>31.340883800000007</v>
      </c>
      <c r="E23" s="12">
        <v>47.343062850000003</v>
      </c>
      <c r="F23" s="12">
        <v>38.920514850000004</v>
      </c>
      <c r="G23" s="12">
        <v>20.670336550000005</v>
      </c>
      <c r="H23" s="3"/>
      <c r="I23" s="3">
        <f t="shared" si="0"/>
        <v>37.423062625</v>
      </c>
      <c r="J23" s="3">
        <f t="shared" si="1"/>
        <v>11.338811559145254</v>
      </c>
      <c r="K23" s="79"/>
    </row>
    <row r="24" spans="1:11" x14ac:dyDescent="0.35">
      <c r="A24" s="9" t="s">
        <v>93</v>
      </c>
      <c r="B24" s="9" t="s">
        <v>87</v>
      </c>
      <c r="C24" s="12">
        <v>257.67498422324115</v>
      </c>
      <c r="D24" s="84" t="s">
        <v>98</v>
      </c>
      <c r="E24" s="12">
        <v>1452.35</v>
      </c>
      <c r="F24" s="12">
        <v>1550.75</v>
      </c>
      <c r="G24" s="12">
        <v>433.90800000000002</v>
      </c>
      <c r="H24" s="3"/>
      <c r="I24" s="3" t="e">
        <f t="shared" si="0"/>
        <v>#VALUE!</v>
      </c>
      <c r="J24" s="3">
        <f t="shared" si="1"/>
        <v>618.36379803585942</v>
      </c>
      <c r="K24" s="79"/>
    </row>
    <row r="25" spans="1:11" x14ac:dyDescent="0.35">
      <c r="A25" s="6" t="s">
        <v>94</v>
      </c>
      <c r="B25" s="6" t="s">
        <v>87</v>
      </c>
      <c r="C25" s="66">
        <v>0.36955850075534291</v>
      </c>
      <c r="D25" s="66">
        <v>14.080193986985725</v>
      </c>
      <c r="E25" s="66">
        <v>22.73771851427372</v>
      </c>
      <c r="F25" s="66">
        <v>21.164494630562551</v>
      </c>
      <c r="G25" s="66">
        <v>6.7317365910999154</v>
      </c>
      <c r="H25" s="3"/>
      <c r="I25" s="3">
        <f t="shared" si="0"/>
        <v>18.102726144626363</v>
      </c>
      <c r="J25" s="3">
        <f t="shared" si="1"/>
        <v>7.337749813960027</v>
      </c>
      <c r="K25" s="79"/>
    </row>
    <row r="26" spans="1:11" x14ac:dyDescent="0.35">
      <c r="A26" s="9" t="s">
        <v>95</v>
      </c>
      <c r="B26" s="9" t="s">
        <v>87</v>
      </c>
      <c r="C26" s="12">
        <v>35.455021245942774</v>
      </c>
      <c r="D26" s="12">
        <v>73.352898693426738</v>
      </c>
      <c r="E26" s="12">
        <v>35.939091349407335</v>
      </c>
      <c r="F26" s="12">
        <v>38.589860529633626</v>
      </c>
      <c r="G26" s="84" t="s">
        <v>98</v>
      </c>
      <c r="H26" s="3"/>
      <c r="I26" s="3" t="e">
        <f t="shared" si="0"/>
        <v>#VALUE!</v>
      </c>
      <c r="J26" s="3">
        <f t="shared" si="1"/>
        <v>20.877772788301161</v>
      </c>
      <c r="K26" s="79"/>
    </row>
    <row r="27" spans="1:11" x14ac:dyDescent="0.35">
      <c r="A27" s="9" t="s">
        <v>96</v>
      </c>
      <c r="B27" s="9" t="s">
        <v>87</v>
      </c>
      <c r="C27" s="12">
        <v>3.2462939138636675</v>
      </c>
      <c r="D27" s="12">
        <v>17.980090478197678</v>
      </c>
      <c r="E27" s="12">
        <v>26.686846059593023</v>
      </c>
      <c r="F27" s="12">
        <v>78.643556388081393</v>
      </c>
      <c r="G27" s="12">
        <v>17.400707110465117</v>
      </c>
      <c r="H27" s="3"/>
      <c r="I27" s="3">
        <f t="shared" si="0"/>
        <v>41.006933747335268</v>
      </c>
      <c r="J27" s="3">
        <f t="shared" si="1"/>
        <v>29.286825943904049</v>
      </c>
      <c r="K27" s="79"/>
    </row>
    <row r="28" spans="1:11" x14ac:dyDescent="0.35">
      <c r="A28" s="9" t="s">
        <v>97</v>
      </c>
      <c r="B28" s="9" t="s">
        <v>87</v>
      </c>
      <c r="C28" s="12">
        <v>2.9303167737471791</v>
      </c>
      <c r="D28" s="12">
        <v>21.68979987096774</v>
      </c>
      <c r="E28" s="12">
        <v>30.069692540322581</v>
      </c>
      <c r="F28" s="12">
        <v>79.677374169354849</v>
      </c>
      <c r="G28" s="12">
        <v>21.839794572580647</v>
      </c>
      <c r="H28" s="3"/>
      <c r="I28" s="3">
        <f t="shared" si="0"/>
        <v>43.837287977150538</v>
      </c>
      <c r="J28" s="3">
        <f t="shared" si="1"/>
        <v>27.848762365306055</v>
      </c>
      <c r="K28" s="79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sqref="A1:O27"/>
    </sheetView>
  </sheetViews>
  <sheetFormatPr baseColWidth="10" defaultRowHeight="14.5" x14ac:dyDescent="0.35"/>
  <cols>
    <col min="2" max="2" width="10.90625" style="24"/>
    <col min="4" max="15" width="10.90625" style="28"/>
  </cols>
  <sheetData>
    <row r="1" spans="1:15" s="87" customFormat="1" x14ac:dyDescent="0.35">
      <c r="A1" s="87" t="s">
        <v>264</v>
      </c>
      <c r="B1" s="88"/>
      <c r="C1" s="88" t="s">
        <v>85</v>
      </c>
      <c r="D1" s="88">
        <v>467851</v>
      </c>
      <c r="E1" s="88">
        <v>467852</v>
      </c>
      <c r="F1" s="88">
        <v>467853</v>
      </c>
      <c r="G1" s="88">
        <v>467854</v>
      </c>
      <c r="H1" s="88">
        <v>467855</v>
      </c>
      <c r="I1" s="88">
        <v>467856</v>
      </c>
      <c r="J1" s="88">
        <v>467857</v>
      </c>
      <c r="K1" s="88">
        <v>467858</v>
      </c>
      <c r="L1" s="88">
        <v>467859</v>
      </c>
      <c r="M1" s="88">
        <v>467860</v>
      </c>
      <c r="N1" s="88">
        <v>467861</v>
      </c>
      <c r="O1" s="88">
        <v>467862</v>
      </c>
    </row>
    <row r="2" spans="1:15" s="87" customFormat="1" x14ac:dyDescent="0.35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x14ac:dyDescent="0.35">
      <c r="A3" t="s">
        <v>15</v>
      </c>
      <c r="D3" s="28">
        <v>0.57409436864705299</v>
      </c>
      <c r="E3" s="28">
        <v>0.56965073872748917</v>
      </c>
      <c r="F3" s="28">
        <v>0.5049317778886433</v>
      </c>
      <c r="G3" s="28">
        <v>0.5383281782542042</v>
      </c>
      <c r="H3" s="28">
        <v>0.49491925915992852</v>
      </c>
      <c r="I3" s="28">
        <v>0.6106009025414636</v>
      </c>
      <c r="J3" s="28">
        <v>0.59765527562971954</v>
      </c>
      <c r="K3" s="28">
        <v>0.92256383944425124</v>
      </c>
      <c r="L3" s="28">
        <v>0.55061456980124035</v>
      </c>
      <c r="M3" s="28">
        <v>0.60436066430384017</v>
      </c>
      <c r="N3" s="28">
        <v>0.47606046315385697</v>
      </c>
      <c r="O3" s="28">
        <v>0.9002928185022796</v>
      </c>
    </row>
    <row r="4" spans="1:15" x14ac:dyDescent="0.35">
      <c r="A4" t="s">
        <v>122</v>
      </c>
      <c r="B4" s="24" t="s">
        <v>86</v>
      </c>
      <c r="C4" s="38">
        <v>2.7992257551771732E-2</v>
      </c>
      <c r="D4" s="28">
        <v>15.194866706538869</v>
      </c>
      <c r="E4" s="28">
        <v>16.273073858220307</v>
      </c>
      <c r="F4" s="28">
        <v>15.922385475098967</v>
      </c>
      <c r="G4" s="28">
        <v>16.423106622508811</v>
      </c>
      <c r="H4" s="28">
        <v>17.241551705844596</v>
      </c>
      <c r="I4" s="28">
        <v>15.779812963456827</v>
      </c>
      <c r="J4" s="28">
        <v>17.409585036729379</v>
      </c>
      <c r="K4" s="28">
        <v>15.215377038469081</v>
      </c>
      <c r="L4" s="28">
        <v>15.99713467316089</v>
      </c>
      <c r="M4" s="28">
        <v>15.631777621069958</v>
      </c>
      <c r="N4" s="28">
        <v>16.424443367468484</v>
      </c>
      <c r="O4" s="28">
        <v>15.944436257817131</v>
      </c>
    </row>
    <row r="5" spans="1:15" x14ac:dyDescent="0.35">
      <c r="A5" t="s">
        <v>73</v>
      </c>
      <c r="B5" s="24" t="s">
        <v>86</v>
      </c>
      <c r="C5" s="38">
        <v>3.0992947760052438E-3</v>
      </c>
      <c r="D5" s="28">
        <v>0.34562566614728557</v>
      </c>
      <c r="E5" s="28">
        <v>0.30928210228421071</v>
      </c>
      <c r="F5" s="28">
        <v>0.25983792201702777</v>
      </c>
      <c r="G5" s="28">
        <v>0.22450640296417232</v>
      </c>
      <c r="H5" s="28">
        <v>0.25731242104446767</v>
      </c>
      <c r="I5" s="28">
        <v>0.35407250213973313</v>
      </c>
      <c r="J5" s="28">
        <v>0.24266599244786738</v>
      </c>
      <c r="K5" s="28">
        <v>0.75512494063833424</v>
      </c>
      <c r="L5" s="28">
        <v>0.22821209348440849</v>
      </c>
      <c r="M5" s="28">
        <v>0.32867170585775124</v>
      </c>
      <c r="N5" s="28">
        <v>0.19909865624598183</v>
      </c>
      <c r="O5" s="28">
        <v>0.21146542972096136</v>
      </c>
    </row>
    <row r="6" spans="1:15" x14ac:dyDescent="0.35">
      <c r="A6" t="s">
        <v>74</v>
      </c>
      <c r="B6" s="24" t="s">
        <v>86</v>
      </c>
      <c r="C6" s="38">
        <v>4.5659474639619729E-3</v>
      </c>
      <c r="D6" s="28">
        <v>0.49105823601771847</v>
      </c>
      <c r="E6" s="28">
        <v>0.66265568266306596</v>
      </c>
      <c r="F6" s="28">
        <v>0.8176051661767253</v>
      </c>
      <c r="G6" s="28">
        <v>0.6845799123457833</v>
      </c>
      <c r="H6" s="28">
        <v>0.74949384522314522</v>
      </c>
      <c r="I6" s="28">
        <v>0.68973910887896539</v>
      </c>
      <c r="J6" s="28">
        <v>0.61650059841497051</v>
      </c>
      <c r="K6" s="28">
        <v>0.58717638976314712</v>
      </c>
      <c r="L6" s="28">
        <v>0.6519229791464024</v>
      </c>
      <c r="M6" s="28">
        <v>0.69603368236456364</v>
      </c>
      <c r="N6" s="28">
        <v>0.55894340931189845</v>
      </c>
      <c r="O6" s="28">
        <v>0.83908841008852997</v>
      </c>
    </row>
    <row r="7" spans="1:15" x14ac:dyDescent="0.35">
      <c r="A7" t="s">
        <v>75</v>
      </c>
      <c r="B7" s="24" t="s">
        <v>86</v>
      </c>
      <c r="C7" s="38">
        <v>1.3188772133908355E-2</v>
      </c>
      <c r="D7" s="28">
        <v>2.3396081529607811</v>
      </c>
      <c r="E7" s="28">
        <v>1.5725333850176699</v>
      </c>
      <c r="F7" s="28">
        <v>3.4867300946562323</v>
      </c>
      <c r="G7" s="28">
        <v>1.7801526481443741</v>
      </c>
      <c r="H7" s="28">
        <v>1.3855695945469249</v>
      </c>
      <c r="I7" s="28">
        <v>2.9441189432784327</v>
      </c>
      <c r="J7" s="28">
        <v>1.4391766387088396</v>
      </c>
      <c r="K7" s="28">
        <v>2.5002168515932772</v>
      </c>
      <c r="L7" s="28">
        <v>2.1226058730414326</v>
      </c>
      <c r="M7" s="28">
        <v>1.3931462890228361</v>
      </c>
      <c r="N7" s="28">
        <v>2.6855317049155278</v>
      </c>
      <c r="O7" s="28">
        <v>1.8598363671142972</v>
      </c>
    </row>
    <row r="8" spans="1:15" x14ac:dyDescent="0.35">
      <c r="A8" t="s">
        <v>83</v>
      </c>
      <c r="B8" s="24" t="s">
        <v>86</v>
      </c>
      <c r="C8" s="38">
        <v>5.6833277629214102E-3</v>
      </c>
      <c r="D8" s="28">
        <v>1.0108730066420091</v>
      </c>
      <c r="E8" s="28">
        <v>1.8489000582939989</v>
      </c>
      <c r="F8" s="28">
        <v>1.4094717998661443</v>
      </c>
      <c r="G8" s="28">
        <v>1.6367438850659679</v>
      </c>
      <c r="H8" s="28">
        <v>2.474789477459947</v>
      </c>
      <c r="I8" s="28">
        <v>0.47845366927182187</v>
      </c>
      <c r="J8" s="28">
        <v>1.884781077506313</v>
      </c>
      <c r="K8" s="28">
        <v>5.666273444407983E-3</v>
      </c>
      <c r="L8" s="28">
        <v>0.98722321108125832</v>
      </c>
      <c r="M8" s="28">
        <v>0.40780218211912456</v>
      </c>
      <c r="N8" s="28">
        <v>1.5210197594172352</v>
      </c>
      <c r="O8" s="28">
        <v>0.97284207001650325</v>
      </c>
    </row>
    <row r="9" spans="1:15" x14ac:dyDescent="0.35">
      <c r="A9" t="s">
        <v>76</v>
      </c>
      <c r="B9" s="24" t="s">
        <v>86</v>
      </c>
      <c r="C9" s="38">
        <v>3.5486707424098232E-3</v>
      </c>
      <c r="D9" s="28">
        <v>8.0225126113709647E-2</v>
      </c>
      <c r="E9" s="28">
        <v>1.8611247396192441E-2</v>
      </c>
      <c r="F9" s="28">
        <v>1.9288319861101251E-2</v>
      </c>
      <c r="G9" s="28">
        <v>2.2975716258663289E-2</v>
      </c>
      <c r="H9" s="28">
        <v>3.7698154868177423E-2</v>
      </c>
      <c r="I9" s="28">
        <v>6.2145959586246032E-2</v>
      </c>
      <c r="J9" s="28">
        <v>4.5620029130699784E-2</v>
      </c>
      <c r="K9" s="28">
        <v>4.7352968297063022E-2</v>
      </c>
      <c r="L9" s="28">
        <v>2.9566368728396436E-2</v>
      </c>
      <c r="M9" s="28">
        <v>4.0857598489335366E-2</v>
      </c>
      <c r="N9" s="28">
        <v>5.8035850710334486E-2</v>
      </c>
      <c r="O9" s="28">
        <v>0.14158570064496603</v>
      </c>
    </row>
    <row r="10" spans="1:15" x14ac:dyDescent="0.35">
      <c r="A10" t="s">
        <v>77</v>
      </c>
      <c r="B10" s="24" t="s">
        <v>86</v>
      </c>
      <c r="C10" s="38">
        <v>2.5510739288753387E-3</v>
      </c>
      <c r="D10" s="28">
        <v>8.0243824787963866E-2</v>
      </c>
      <c r="E10" s="28">
        <v>0.1096225873813293</v>
      </c>
      <c r="F10" s="28">
        <v>0.11342476994179146</v>
      </c>
      <c r="G10" s="28">
        <v>6.4880185994704659E-2</v>
      </c>
      <c r="H10" s="28">
        <v>7.2256801959764735E-2</v>
      </c>
      <c r="I10" s="28">
        <v>7.765327135186377E-2</v>
      </c>
      <c r="J10" s="28">
        <v>8.958620569760066E-2</v>
      </c>
      <c r="K10" s="28">
        <v>2.6768519042276877E-2</v>
      </c>
      <c r="L10" s="28">
        <v>0.16086532977410964</v>
      </c>
      <c r="M10" s="28">
        <v>0.12204353953379662</v>
      </c>
      <c r="N10" s="28">
        <v>8.5892566847800625E-2</v>
      </c>
      <c r="O10" s="28">
        <v>5.3203835551966984E-2</v>
      </c>
    </row>
    <row r="11" spans="1:15" x14ac:dyDescent="0.35">
      <c r="A11" t="s">
        <v>78</v>
      </c>
      <c r="B11" s="24" t="s">
        <v>86</v>
      </c>
      <c r="C11" s="38">
        <v>3.4481425434299134E-2</v>
      </c>
      <c r="D11" s="28">
        <v>4.3673583510296927</v>
      </c>
      <c r="E11" s="28">
        <v>3.5885662060704995</v>
      </c>
      <c r="F11" s="28">
        <v>3.2308829724188146</v>
      </c>
      <c r="G11" s="28">
        <v>3.8984848885181114</v>
      </c>
      <c r="H11" s="28">
        <v>3.1406457871168398</v>
      </c>
      <c r="I11" s="28">
        <v>5.3389165178948748</v>
      </c>
      <c r="J11" s="28">
        <v>4.2594413299937868</v>
      </c>
      <c r="K11" s="28">
        <v>5.9048349420744906</v>
      </c>
      <c r="L11" s="28">
        <v>4.9996796702021928</v>
      </c>
      <c r="M11" s="28">
        <v>6.1022940201455933</v>
      </c>
      <c r="N11" s="28">
        <v>3.8571951994321312</v>
      </c>
      <c r="O11" s="28">
        <v>4.2511185246672261</v>
      </c>
    </row>
    <row r="12" spans="1:15" x14ac:dyDescent="0.35">
      <c r="A12" t="s">
        <v>79</v>
      </c>
      <c r="B12" s="24" t="s">
        <v>86</v>
      </c>
      <c r="C12" s="38">
        <v>2.2274651065338529E-2</v>
      </c>
      <c r="D12" s="28">
        <v>0.21796254819644084</v>
      </c>
      <c r="E12" s="28">
        <v>0.31810995952865262</v>
      </c>
      <c r="F12" s="28">
        <v>0.34985411548299689</v>
      </c>
      <c r="G12" s="28">
        <v>0.17755653356565279</v>
      </c>
      <c r="H12" s="28">
        <v>0.16278230865149246</v>
      </c>
      <c r="I12" s="28">
        <v>0.24569738500529228</v>
      </c>
      <c r="J12" s="28">
        <v>0.19850819594880453</v>
      </c>
      <c r="K12" s="28">
        <v>0.31601606481504296</v>
      </c>
      <c r="L12" s="28">
        <v>0.39195620217848387</v>
      </c>
      <c r="M12" s="28">
        <v>0.28689998969493585</v>
      </c>
      <c r="N12" s="28">
        <v>0.14596397858489357</v>
      </c>
      <c r="O12" s="28">
        <v>0.16789739501514825</v>
      </c>
    </row>
    <row r="13" spans="1:15" x14ac:dyDescent="0.35">
      <c r="A13" t="s">
        <v>80</v>
      </c>
      <c r="B13" s="24" t="s">
        <v>86</v>
      </c>
      <c r="C13" s="38">
        <v>1.8966473468167894E-2</v>
      </c>
      <c r="D13" s="28">
        <v>4.8968781581084614E-2</v>
      </c>
      <c r="E13" s="28">
        <v>4.6903051323011716E-2</v>
      </c>
      <c r="F13" s="28">
        <v>5.9798380407239789E-2</v>
      </c>
      <c r="G13" s="28">
        <v>4.3880154082050295E-2</v>
      </c>
      <c r="H13" s="28">
        <v>3.1552946733219324E-2</v>
      </c>
      <c r="I13" s="28">
        <v>4.930196723158381E-2</v>
      </c>
      <c r="J13" s="28">
        <v>3.2950866090447492E-2</v>
      </c>
      <c r="K13" s="28">
        <v>4.6972519592084643E-2</v>
      </c>
      <c r="L13" s="28">
        <v>5.6955692409049977E-2</v>
      </c>
      <c r="M13" s="28">
        <v>2.621709215893718E-2</v>
      </c>
      <c r="N13" s="28">
        <v>4.7734140525477788E-2</v>
      </c>
      <c r="O13" s="28">
        <v>3.7838989637724231E-2</v>
      </c>
    </row>
    <row r="14" spans="1:15" x14ac:dyDescent="0.35">
      <c r="A14" t="s">
        <v>81</v>
      </c>
      <c r="B14" s="24" t="s">
        <v>86</v>
      </c>
      <c r="C14" s="38">
        <v>7.9106629700228415E-2</v>
      </c>
      <c r="D14" s="28">
        <v>74.59055604748167</v>
      </c>
      <c r="E14" s="28">
        <v>73.687652778268088</v>
      </c>
      <c r="F14" s="28">
        <v>72.798449989691548</v>
      </c>
      <c r="G14" s="28">
        <v>73.597183831964102</v>
      </c>
      <c r="H14" s="28">
        <v>73.135429565402376</v>
      </c>
      <c r="I14" s="28">
        <v>71.816759563621133</v>
      </c>
      <c r="J14" s="28">
        <v>71.902295056748628</v>
      </c>
      <c r="K14" s="28">
        <v>71.781910363718779</v>
      </c>
      <c r="L14" s="28">
        <v>73.378761454508648</v>
      </c>
      <c r="M14" s="28">
        <v>74.573553082204967</v>
      </c>
      <c r="N14" s="28">
        <v>74.166388239740783</v>
      </c>
      <c r="O14" s="28">
        <v>75.118457393773582</v>
      </c>
    </row>
    <row r="15" spans="1:15" x14ac:dyDescent="0.35">
      <c r="A15" t="s">
        <v>82</v>
      </c>
      <c r="B15" s="24" t="s">
        <v>86</v>
      </c>
      <c r="C15" s="38">
        <v>5.7363984841568138E-4</v>
      </c>
      <c r="D15" s="38">
        <v>1.0490954397344586E-3</v>
      </c>
      <c r="E15" s="38">
        <v>5.7465546850610704E-4</v>
      </c>
      <c r="F15" s="38">
        <v>1.4215794892103544E-3</v>
      </c>
      <c r="G15" s="38">
        <v>2.0113989534630678E-3</v>
      </c>
      <c r="H15" s="38">
        <v>1.0832846296010149E-3</v>
      </c>
      <c r="I15" s="38">
        <v>1.6994041270538718E-3</v>
      </c>
      <c r="J15" s="38">
        <v>1.4098361391675874E-3</v>
      </c>
      <c r="K15" s="38">
        <v>7.9064429502752873E-4</v>
      </c>
      <c r="L15" s="38">
        <v>5.9377461394978048E-4</v>
      </c>
      <c r="M15" s="38">
        <v>8.7841312616160577E-4</v>
      </c>
      <c r="N15" s="38">
        <v>2.6705095354154964E-3</v>
      </c>
      <c r="O15" s="38">
        <v>2.239502363532658E-3</v>
      </c>
    </row>
    <row r="16" spans="1:15" x14ac:dyDescent="0.35">
      <c r="A16" t="s">
        <v>84</v>
      </c>
      <c r="D16" s="28">
        <v>99.342489911584025</v>
      </c>
      <c r="E16" s="28">
        <v>99.006136310643029</v>
      </c>
      <c r="F16" s="28">
        <v>98.974082362996427</v>
      </c>
      <c r="G16" s="28">
        <v>99.094390358620061</v>
      </c>
      <c r="H16" s="28">
        <v>99.185085152640482</v>
      </c>
      <c r="I16" s="28">
        <v>98.448972158385288</v>
      </c>
      <c r="J16" s="28">
        <v>98.720176139186236</v>
      </c>
      <c r="K16" s="28">
        <v>98.110771355187254</v>
      </c>
      <c r="L16" s="28">
        <v>99.556091892130468</v>
      </c>
      <c r="M16" s="28">
        <v>100.2145358800918</v>
      </c>
      <c r="N16" s="28">
        <v>100.22897784588983</v>
      </c>
      <c r="O16" s="28">
        <v>100.50030269491386</v>
      </c>
    </row>
    <row r="18" spans="1:15" x14ac:dyDescent="0.35">
      <c r="A18" t="s">
        <v>88</v>
      </c>
      <c r="B18" s="24" t="s">
        <v>87</v>
      </c>
      <c r="C18" s="12">
        <v>4.6751481259955812</v>
      </c>
      <c r="D18" s="65">
        <v>96.533345853954231</v>
      </c>
      <c r="E18" s="65">
        <v>10.951910657172496</v>
      </c>
      <c r="F18" s="65">
        <v>10.87819161149938</v>
      </c>
      <c r="G18" s="65">
        <v>6.3983213925222646</v>
      </c>
      <c r="H18" s="65">
        <v>51.028694187511952</v>
      </c>
      <c r="I18" s="65">
        <v>70.668205450063283</v>
      </c>
      <c r="J18" s="65">
        <v>33.696516789363137</v>
      </c>
      <c r="K18" s="65">
        <v>31.93208002963388</v>
      </c>
      <c r="L18" s="65">
        <v>15.609150090375877</v>
      </c>
      <c r="M18" s="65">
        <v>8.9866934700623986</v>
      </c>
      <c r="N18" s="65">
        <v>140.56542747139196</v>
      </c>
      <c r="O18" s="65">
        <v>34.858386630143499</v>
      </c>
    </row>
    <row r="19" spans="1:15" x14ac:dyDescent="0.35">
      <c r="A19" t="s">
        <v>89</v>
      </c>
      <c r="B19" s="24" t="s">
        <v>87</v>
      </c>
      <c r="C19" s="12">
        <v>1.4726861323596576</v>
      </c>
      <c r="D19" s="65">
        <v>188.80761840166039</v>
      </c>
      <c r="E19" s="65">
        <v>168.85406540037039</v>
      </c>
      <c r="F19" s="65">
        <v>255.1607949793061</v>
      </c>
      <c r="G19" s="65">
        <v>205.53642811982783</v>
      </c>
      <c r="H19" s="65">
        <v>184.91276354821204</v>
      </c>
      <c r="I19" s="65">
        <v>353.60249029630489</v>
      </c>
      <c r="J19" s="65">
        <v>285.1912275093843</v>
      </c>
      <c r="K19" s="65">
        <v>17.686427464926673</v>
      </c>
      <c r="L19" s="65">
        <v>210.74462778495069</v>
      </c>
      <c r="M19" s="65">
        <v>150.58708427845525</v>
      </c>
      <c r="N19" s="65">
        <v>175.776193912846</v>
      </c>
      <c r="O19" s="65">
        <v>255.71103671261051</v>
      </c>
    </row>
    <row r="20" spans="1:15" x14ac:dyDescent="0.35">
      <c r="A20" t="s">
        <v>90</v>
      </c>
      <c r="B20" s="24" t="s">
        <v>87</v>
      </c>
      <c r="C20" s="12">
        <v>12.909277843645802</v>
      </c>
      <c r="D20" s="65">
        <v>214.03392197377778</v>
      </c>
      <c r="E20" s="65">
        <v>225.97320230111706</v>
      </c>
      <c r="F20" s="65">
        <v>243.35658107963803</v>
      </c>
      <c r="G20" s="65">
        <v>227.59676886880055</v>
      </c>
      <c r="H20" s="65">
        <v>242.92304176825749</v>
      </c>
      <c r="I20" s="65">
        <v>243.34378065464946</v>
      </c>
      <c r="J20" s="65">
        <v>243.52710857377448</v>
      </c>
      <c r="K20" s="65">
        <v>217.69303073384043</v>
      </c>
      <c r="L20" s="65">
        <v>208.6220268872068</v>
      </c>
      <c r="M20" s="65">
        <v>210.58244066872049</v>
      </c>
      <c r="N20" s="65">
        <v>187.5279856702623</v>
      </c>
      <c r="O20" s="65">
        <v>207.37142912768363</v>
      </c>
    </row>
    <row r="21" spans="1:15" x14ac:dyDescent="0.35">
      <c r="A21" t="s">
        <v>91</v>
      </c>
      <c r="B21" s="24" t="s">
        <v>87</v>
      </c>
      <c r="C21" s="12">
        <v>19.757094253288606</v>
      </c>
      <c r="D21" s="65">
        <v>621.45780709660119</v>
      </c>
      <c r="E21" s="65">
        <v>848.98511433461658</v>
      </c>
      <c r="F21" s="65">
        <v>878.43156759690146</v>
      </c>
      <c r="G21" s="65">
        <v>502.47228641993394</v>
      </c>
      <c r="H21" s="65">
        <v>559.60136262677531</v>
      </c>
      <c r="I21" s="65">
        <v>601.39495912269933</v>
      </c>
      <c r="J21" s="65">
        <v>693.81098278962827</v>
      </c>
      <c r="K21" s="65">
        <v>207.31196683601044</v>
      </c>
      <c r="L21" s="65">
        <v>1245.8406032296314</v>
      </c>
      <c r="M21" s="65">
        <v>945.18064971844308</v>
      </c>
      <c r="N21" s="65">
        <v>665.20515915311773</v>
      </c>
      <c r="O21" s="65">
        <v>412.0434071858075</v>
      </c>
    </row>
    <row r="22" spans="1:15" x14ac:dyDescent="0.35">
      <c r="A22" t="s">
        <v>92</v>
      </c>
      <c r="B22" s="24" t="s">
        <v>87</v>
      </c>
      <c r="C22" s="12">
        <v>20.475236669368847</v>
      </c>
      <c r="D22" s="65">
        <v>41.957898706857392</v>
      </c>
      <c r="E22" s="65">
        <v>48.501502260537769</v>
      </c>
      <c r="F22" s="65">
        <v>18.924313126600591</v>
      </c>
      <c r="G22" s="65">
        <v>30.435027378336631</v>
      </c>
      <c r="H22" s="65">
        <v>27.08792179549982</v>
      </c>
      <c r="I22" s="65">
        <v>20.696575487128264</v>
      </c>
      <c r="J22" s="65">
        <v>52.154570145571604</v>
      </c>
      <c r="K22" s="65">
        <v>21.731225480514755</v>
      </c>
      <c r="L22" s="65">
        <v>37.95743011154935</v>
      </c>
      <c r="M22" s="65" t="s">
        <v>98</v>
      </c>
      <c r="N22" s="65">
        <v>57.623159920568071</v>
      </c>
      <c r="O22" s="65">
        <v>30.670046702105044</v>
      </c>
    </row>
    <row r="23" spans="1:15" x14ac:dyDescent="0.35">
      <c r="A23" t="s">
        <v>93</v>
      </c>
      <c r="B23" s="24" t="s">
        <v>87</v>
      </c>
      <c r="C23" s="12">
        <v>173.43210788534768</v>
      </c>
      <c r="D23" s="65">
        <v>447.77744394277579</v>
      </c>
      <c r="E23" s="65">
        <v>428.88811517106643</v>
      </c>
      <c r="F23" s="65">
        <v>546.80482270799689</v>
      </c>
      <c r="G23" s="65">
        <v>401.24631653619434</v>
      </c>
      <c r="H23" s="65">
        <v>288.52459425947939</v>
      </c>
      <c r="I23" s="65">
        <v>450.82414051397598</v>
      </c>
      <c r="J23" s="65">
        <v>301.30736598479319</v>
      </c>
      <c r="K23" s="65">
        <v>429.52334281929973</v>
      </c>
      <c r="L23" s="65">
        <v>520.81088280061874</v>
      </c>
      <c r="M23" s="65">
        <v>239.73278761495095</v>
      </c>
      <c r="N23" s="65">
        <v>436.48771203161903</v>
      </c>
      <c r="O23" s="65">
        <v>346.00505698312401</v>
      </c>
    </row>
    <row r="24" spans="1:15" x14ac:dyDescent="0.35">
      <c r="A24" t="s">
        <v>94</v>
      </c>
      <c r="B24" s="24" t="s">
        <v>87</v>
      </c>
      <c r="C24" s="12">
        <v>0.67900253640501573</v>
      </c>
      <c r="D24" s="65">
        <v>58.814842766145212</v>
      </c>
      <c r="E24" s="65">
        <v>25.935505864880266</v>
      </c>
      <c r="F24" s="65">
        <v>31.45386500834373</v>
      </c>
      <c r="G24" s="65">
        <v>20.873719869992065</v>
      </c>
      <c r="H24" s="65">
        <v>55.924909544879512</v>
      </c>
      <c r="I24" s="65">
        <v>27.743531357520528</v>
      </c>
      <c r="J24" s="65">
        <v>29.413291753638767</v>
      </c>
      <c r="K24" s="65">
        <v>22.137865497035744</v>
      </c>
      <c r="L24" s="65">
        <v>25.603495033225606</v>
      </c>
      <c r="M24" s="65">
        <v>23.340254621736204</v>
      </c>
      <c r="N24" s="65">
        <v>30.289587600890123</v>
      </c>
      <c r="O24" s="65">
        <v>25.049721540293639</v>
      </c>
    </row>
    <row r="25" spans="1:15" x14ac:dyDescent="0.35">
      <c r="A25" t="s">
        <v>95</v>
      </c>
      <c r="B25" s="24" t="s">
        <v>87</v>
      </c>
      <c r="C25" s="12">
        <v>50.679347974407818</v>
      </c>
      <c r="D25" s="65">
        <v>47.471956606962884</v>
      </c>
      <c r="E25" s="65">
        <v>62.464781561464505</v>
      </c>
      <c r="F25" s="65" t="s">
        <v>98</v>
      </c>
      <c r="G25" s="65" t="s">
        <v>98</v>
      </c>
      <c r="H25" s="65">
        <v>23.04012892399119</v>
      </c>
      <c r="I25" s="65">
        <v>15.784312141912592</v>
      </c>
      <c r="J25" s="65">
        <v>55.33951806184853</v>
      </c>
      <c r="K25" s="65" t="s">
        <v>98</v>
      </c>
      <c r="L25" s="65">
        <v>43.045929453118973</v>
      </c>
      <c r="M25" s="65">
        <v>9.6630850919105526</v>
      </c>
      <c r="N25" s="65">
        <v>43.342381666609207</v>
      </c>
      <c r="O25" s="65">
        <v>25.247151905910162</v>
      </c>
    </row>
    <row r="26" spans="1:15" x14ac:dyDescent="0.35">
      <c r="A26" t="s">
        <v>96</v>
      </c>
      <c r="B26" s="24" t="s">
        <v>87</v>
      </c>
      <c r="C26" s="66">
        <v>4.3257061080629731</v>
      </c>
      <c r="D26" s="66" t="s">
        <v>98</v>
      </c>
      <c r="E26" s="66" t="s">
        <v>98</v>
      </c>
      <c r="F26" s="66">
        <v>5.0339972368378474</v>
      </c>
      <c r="G26" s="66">
        <v>8.2616029426439752</v>
      </c>
      <c r="H26" s="66" t="s">
        <v>98</v>
      </c>
      <c r="I26" s="66">
        <v>6.4770470636478521</v>
      </c>
      <c r="J26" s="66">
        <v>4.3813651662460487</v>
      </c>
      <c r="K26" s="66" t="s">
        <v>98</v>
      </c>
      <c r="L26" s="66" t="s">
        <v>98</v>
      </c>
      <c r="M26" s="66" t="s">
        <v>98</v>
      </c>
      <c r="N26" s="65">
        <v>12.62522150260337</v>
      </c>
      <c r="O26" s="65">
        <v>9.5721071138035825</v>
      </c>
    </row>
    <row r="27" spans="1:15" x14ac:dyDescent="0.35">
      <c r="A27" t="s">
        <v>97</v>
      </c>
      <c r="B27" s="24" t="s">
        <v>87</v>
      </c>
      <c r="C27" s="12">
        <v>41.134324258728519</v>
      </c>
      <c r="D27" s="65">
        <v>47.680615592275878</v>
      </c>
      <c r="E27" s="65">
        <v>64.327598261100022</v>
      </c>
      <c r="F27" s="65">
        <v>56.568802033990899</v>
      </c>
      <c r="G27" s="65">
        <v>52.006338326243203</v>
      </c>
      <c r="H27" s="65" t="s">
        <v>98</v>
      </c>
      <c r="I27" s="66" t="s">
        <v>98</v>
      </c>
      <c r="J27" s="65">
        <v>96.784749361872187</v>
      </c>
      <c r="K27" s="66" t="s">
        <v>98</v>
      </c>
      <c r="L27" s="66" t="s">
        <v>98</v>
      </c>
      <c r="M27" s="66" t="s">
        <v>98</v>
      </c>
      <c r="N27" s="66" t="s">
        <v>98</v>
      </c>
      <c r="O27" s="65">
        <v>40.901854201692281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workbookViewId="0">
      <selection activeCell="H26" sqref="H26"/>
    </sheetView>
  </sheetViews>
  <sheetFormatPr baseColWidth="10" defaultColWidth="10" defaultRowHeight="14.5" x14ac:dyDescent="0.35"/>
  <cols>
    <col min="1" max="1" width="13" style="1" customWidth="1"/>
    <col min="2" max="2" width="5.6328125" style="1" customWidth="1"/>
    <col min="3" max="3" width="6.26953125" style="1" bestFit="1" customWidth="1"/>
    <col min="4" max="4" width="11.90625" style="1" bestFit="1" customWidth="1"/>
    <col min="5" max="5" width="10.7265625" style="1" customWidth="1"/>
    <col min="6" max="6" width="11.26953125" style="1" bestFit="1" customWidth="1"/>
    <col min="7" max="7" width="10" style="1"/>
    <col min="8" max="8" width="11.26953125" style="1" bestFit="1" customWidth="1"/>
    <col min="9" max="17" width="10" style="1"/>
    <col min="18" max="19" width="11.26953125" style="1" bestFit="1" customWidth="1"/>
    <col min="20" max="20" width="10.26953125" style="1" bestFit="1" customWidth="1"/>
    <col min="21" max="16384" width="10" style="1"/>
  </cols>
  <sheetData>
    <row r="1" spans="1:20" ht="29" x14ac:dyDescent="0.35">
      <c r="C1" s="1" t="s">
        <v>85</v>
      </c>
      <c r="D1" s="4" t="s">
        <v>35</v>
      </c>
      <c r="E1" s="4" t="s">
        <v>36</v>
      </c>
      <c r="F1" s="4" t="s">
        <v>37</v>
      </c>
      <c r="G1" s="4" t="s">
        <v>38</v>
      </c>
      <c r="H1" s="4" t="s">
        <v>39</v>
      </c>
      <c r="I1" s="4" t="s">
        <v>40</v>
      </c>
      <c r="J1" s="4" t="s">
        <v>41</v>
      </c>
      <c r="K1" s="4" t="s">
        <v>42</v>
      </c>
      <c r="L1" s="4" t="s">
        <v>43</v>
      </c>
      <c r="M1" s="4" t="s">
        <v>44</v>
      </c>
      <c r="N1" s="4" t="s">
        <v>45</v>
      </c>
      <c r="O1" s="4" t="s">
        <v>46</v>
      </c>
      <c r="P1" s="4" t="s">
        <v>47</v>
      </c>
      <c r="Q1" s="4"/>
      <c r="R1" s="90" t="s">
        <v>102</v>
      </c>
      <c r="S1" s="90"/>
      <c r="T1" s="90"/>
    </row>
    <row r="2" spans="1:20" s="11" customFormat="1" x14ac:dyDescent="0.35">
      <c r="A2" s="1"/>
      <c r="B2" s="1"/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 t="s">
        <v>260</v>
      </c>
      <c r="S2" s="11" t="s">
        <v>261</v>
      </c>
      <c r="T2" s="11" t="s">
        <v>262</v>
      </c>
    </row>
    <row r="3" spans="1:20" x14ac:dyDescent="0.35">
      <c r="A3" s="11" t="s">
        <v>103</v>
      </c>
      <c r="B3" s="11" t="s">
        <v>104</v>
      </c>
      <c r="C3" s="11"/>
      <c r="D3" s="12">
        <v>885.8</v>
      </c>
      <c r="E3" s="12">
        <v>739.15</v>
      </c>
      <c r="F3" s="12">
        <v>937.05</v>
      </c>
      <c r="G3" s="12">
        <v>816.6</v>
      </c>
      <c r="H3" s="12">
        <v>760.75</v>
      </c>
      <c r="I3" s="12">
        <v>818.65</v>
      </c>
      <c r="J3" s="12">
        <v>1020.9</v>
      </c>
      <c r="K3" s="12">
        <v>896.55</v>
      </c>
      <c r="L3" s="51">
        <v>978.8</v>
      </c>
      <c r="M3" s="12">
        <v>836.7</v>
      </c>
      <c r="N3" s="12">
        <v>977.55</v>
      </c>
      <c r="O3" s="12">
        <v>974.25</v>
      </c>
      <c r="P3" s="12">
        <v>544.79999999999995</v>
      </c>
      <c r="Q3" s="12"/>
      <c r="R3" s="11">
        <f>SUM(D3:P3)</f>
        <v>11187.55</v>
      </c>
      <c r="S3" s="11"/>
    </row>
    <row r="4" spans="1:20" x14ac:dyDescent="0.35">
      <c r="A4" s="1" t="s">
        <v>15</v>
      </c>
      <c r="B4" s="1" t="s">
        <v>86</v>
      </c>
      <c r="D4" s="3">
        <v>0.34378190115890561</v>
      </c>
      <c r="E4" s="3">
        <v>0.99619347842299533</v>
      </c>
      <c r="F4" s="3">
        <v>0.89238287474772449</v>
      </c>
      <c r="G4" s="3">
        <v>0.6042385120994993</v>
      </c>
      <c r="H4" s="3">
        <v>0.63333497367253244</v>
      </c>
      <c r="I4" s="3">
        <v>0.40763534147046698</v>
      </c>
      <c r="J4" s="3">
        <v>2.3033004457354593</v>
      </c>
      <c r="K4" s="3">
        <v>0.36501648796067343</v>
      </c>
      <c r="L4" s="52">
        <v>0.3211877349921366</v>
      </c>
      <c r="M4" s="3">
        <v>0.28481682209529424</v>
      </c>
      <c r="N4" s="3">
        <v>0.27236040934866423</v>
      </c>
      <c r="O4" s="3">
        <v>0.52623642943294158</v>
      </c>
      <c r="P4" s="3">
        <v>0.62154030371746671</v>
      </c>
      <c r="Q4" s="3"/>
      <c r="R4" s="3">
        <f>($D$3/$R$3)*D4+($E$3/$R$3)*E4+($F$3/$R$3)*F4+($G$3/$R$3)*G4+($H$3/$R$3)*H4+($I$3/$R$3)*I4+($J$3/$R$3)*J4+($K$3/$R$3)*K4+($L$3/$R$3)*L4+($M$3/$R$3)*M4+($N$3/$R$3)*N4+($O$3/$R$3)*O4+($P$3/$R$3)*P4</f>
        <v>0.67351063255948929</v>
      </c>
      <c r="S4" s="3">
        <f t="shared" ref="S4:S28" si="0">_xlfn.STDEV.S(D4:P4)</f>
        <v>0.5436887303813287</v>
      </c>
      <c r="T4" s="13"/>
    </row>
    <row r="5" spans="1:20" x14ac:dyDescent="0.35">
      <c r="A5" s="6" t="s">
        <v>122</v>
      </c>
      <c r="B5" s="1" t="s">
        <v>86</v>
      </c>
      <c r="C5" s="6">
        <v>2.6897136968950002E-2</v>
      </c>
      <c r="D5" s="3">
        <v>18.128668625514145</v>
      </c>
      <c r="E5" s="3">
        <v>16.648116999404646</v>
      </c>
      <c r="F5" s="3">
        <v>16.359449097060008</v>
      </c>
      <c r="G5" s="3">
        <v>16.034384637722539</v>
      </c>
      <c r="H5" s="3">
        <v>17.386898605871927</v>
      </c>
      <c r="I5" s="3">
        <v>17.099188220041118</v>
      </c>
      <c r="J5" s="3">
        <v>15.255578543536233</v>
      </c>
      <c r="K5" s="3">
        <v>15.885622642988038</v>
      </c>
      <c r="L5" s="52">
        <v>17.000339612962112</v>
      </c>
      <c r="M5" s="3">
        <v>17.173620107901467</v>
      </c>
      <c r="N5" s="3">
        <v>15.899213760726957</v>
      </c>
      <c r="O5" s="3">
        <v>16.227298824727139</v>
      </c>
      <c r="P5" s="3">
        <v>16.25651206117335</v>
      </c>
      <c r="Q5" s="3"/>
      <c r="R5" s="3">
        <f t="shared" ref="R5:R16" si="1">($D$3/$R$3)*D5+($E$3/$R$3)*E5+($F$3/$R$3)*F5+($G$3/$R$3)*G5+($H$3/$R$3)*H5+($I$3/$R$3)*I5+($J$3/$R$3)*J5+($K$3/$R$3)*K5+($L$3/$R$3)*L5+($M$3/$R$3)*M5+($N$3/$R$3)*N5+($O$3/$R$3)*O5+($P$3/$R$3)*P5</f>
        <v>16.540396217826089</v>
      </c>
      <c r="S5" s="3">
        <f t="shared" si="0"/>
        <v>0.77056224360925063</v>
      </c>
      <c r="T5" s="13">
        <f t="shared" ref="T5:T16" si="2">S5/R5</f>
        <v>4.6586685921029644E-2</v>
      </c>
    </row>
    <row r="6" spans="1:20" x14ac:dyDescent="0.35">
      <c r="A6" s="6" t="s">
        <v>73</v>
      </c>
      <c r="B6" s="1" t="s">
        <v>86</v>
      </c>
      <c r="C6" s="7">
        <v>3.8617261319326976E-3</v>
      </c>
      <c r="D6" s="3">
        <v>0.44005878220385275</v>
      </c>
      <c r="E6" s="3">
        <v>0.34162555308733006</v>
      </c>
      <c r="F6" s="3">
        <v>0.28415533471888643</v>
      </c>
      <c r="G6" s="3">
        <v>0.36205405464567653</v>
      </c>
      <c r="H6" s="3">
        <v>0.12721164926308642</v>
      </c>
      <c r="I6" s="3">
        <v>0.23079833738894198</v>
      </c>
      <c r="J6" s="3">
        <v>0.21525209316929311</v>
      </c>
      <c r="K6" s="3">
        <v>0.20145713432599061</v>
      </c>
      <c r="L6" s="52">
        <v>0.18308809400590881</v>
      </c>
      <c r="M6" s="3">
        <v>0.29968167651109645</v>
      </c>
      <c r="N6" s="3">
        <v>0.22083195422836716</v>
      </c>
      <c r="O6" s="3">
        <v>0.29935365892428722</v>
      </c>
      <c r="P6" s="3">
        <v>0.46341102779804166</v>
      </c>
      <c r="Q6" s="3"/>
      <c r="R6" s="3">
        <f t="shared" si="1"/>
        <v>0.27532931367427471</v>
      </c>
      <c r="S6" s="3">
        <f t="shared" si="0"/>
        <v>9.9800938009558096E-2</v>
      </c>
      <c r="T6" s="13">
        <f t="shared" si="2"/>
        <v>0.36247843238234517</v>
      </c>
    </row>
    <row r="7" spans="1:20" x14ac:dyDescent="0.35">
      <c r="A7" s="6" t="s">
        <v>74</v>
      </c>
      <c r="B7" s="1" t="s">
        <v>86</v>
      </c>
      <c r="C7" s="7">
        <v>2.8274496947339463E-3</v>
      </c>
      <c r="D7" s="3">
        <v>0.81863561644872118</v>
      </c>
      <c r="E7" s="3">
        <v>0.9493307557732219</v>
      </c>
      <c r="F7" s="3">
        <v>0.6007375687493639</v>
      </c>
      <c r="G7" s="3">
        <v>0.73798089393992594</v>
      </c>
      <c r="H7" s="3">
        <v>0.5994318146919263</v>
      </c>
      <c r="I7" s="3">
        <v>0.47733798186714715</v>
      </c>
      <c r="J7" s="3">
        <v>0.51233725247720296</v>
      </c>
      <c r="K7" s="3">
        <v>0.69321084674700095</v>
      </c>
      <c r="L7" s="52">
        <v>0.86648298135738977</v>
      </c>
      <c r="M7" s="3">
        <v>0.60795600459544974</v>
      </c>
      <c r="N7" s="3">
        <v>0.74573034916066805</v>
      </c>
      <c r="O7" s="3">
        <v>0.66586166474081332</v>
      </c>
      <c r="P7" s="3">
        <v>0.69489201536503431</v>
      </c>
      <c r="Q7" s="3"/>
      <c r="R7" s="3">
        <f t="shared" si="1"/>
        <v>0.68797970086566396</v>
      </c>
      <c r="S7" s="3">
        <f t="shared" si="0"/>
        <v>0.1356040573364263</v>
      </c>
      <c r="T7" s="13">
        <f t="shared" si="2"/>
        <v>0.19710473603479847</v>
      </c>
    </row>
    <row r="8" spans="1:20" x14ac:dyDescent="0.35">
      <c r="A8" s="6" t="s">
        <v>75</v>
      </c>
      <c r="B8" s="1" t="s">
        <v>86</v>
      </c>
      <c r="C8" s="6">
        <v>1.4607034284725968E-2</v>
      </c>
      <c r="D8" s="3">
        <v>1.7535908277763534</v>
      </c>
      <c r="E8" s="3">
        <v>1.5558459254619981</v>
      </c>
      <c r="F8" s="3">
        <v>3.5684619919929865</v>
      </c>
      <c r="G8" s="3">
        <v>2.3978167865008069</v>
      </c>
      <c r="H8" s="3">
        <v>5.5920233350001416</v>
      </c>
      <c r="I8" s="3">
        <v>4.9905276838147916</v>
      </c>
      <c r="J8" s="3">
        <v>3.8539951329981532</v>
      </c>
      <c r="K8" s="3">
        <v>2.4146512185592832</v>
      </c>
      <c r="L8" s="52">
        <v>2.0950141668214082</v>
      </c>
      <c r="M8" s="3">
        <v>3.4601458139098424</v>
      </c>
      <c r="N8" s="3">
        <v>2.0999905555444647</v>
      </c>
      <c r="O8" s="3">
        <v>2.207449174227353</v>
      </c>
      <c r="P8" s="3">
        <v>1.3582005428004602</v>
      </c>
      <c r="Q8" s="3"/>
      <c r="R8" s="3">
        <f t="shared" si="1"/>
        <v>2.8901189125859492</v>
      </c>
      <c r="S8" s="3">
        <f t="shared" si="0"/>
        <v>1.323883353324373</v>
      </c>
      <c r="T8" s="13">
        <f t="shared" si="2"/>
        <v>0.45807227777345028</v>
      </c>
    </row>
    <row r="9" spans="1:20" x14ac:dyDescent="0.35">
      <c r="A9" s="6" t="s">
        <v>76</v>
      </c>
      <c r="B9" s="1" t="s">
        <v>86</v>
      </c>
      <c r="C9" s="7">
        <v>6.6525811744105184E-4</v>
      </c>
      <c r="D9" s="5">
        <v>4.631270974168411E-2</v>
      </c>
      <c r="E9" s="5">
        <v>4.3772180440206136E-2</v>
      </c>
      <c r="F9" s="5">
        <v>2.6228837913455517E-2</v>
      </c>
      <c r="G9" s="5">
        <v>3.5421828230196566E-2</v>
      </c>
      <c r="H9" s="5">
        <v>1.6375477562166608E-2</v>
      </c>
      <c r="I9" s="5">
        <v>9.6371641180132139E-2</v>
      </c>
      <c r="J9" s="5">
        <v>1.7741494419561219E-2</v>
      </c>
      <c r="K9" s="5">
        <v>2.3815755071461237E-2</v>
      </c>
      <c r="L9" s="53">
        <v>2.518458747356804E-2</v>
      </c>
      <c r="M9" s="5">
        <v>2.3261457175402168E-2</v>
      </c>
      <c r="N9" s="5">
        <v>2.3647515095029954E-2</v>
      </c>
      <c r="O9" s="5">
        <v>2.2056504852905737E-2</v>
      </c>
      <c r="P9" s="5">
        <v>4.2365710687423973E-2</v>
      </c>
      <c r="Q9" s="5"/>
      <c r="R9" s="5">
        <f t="shared" si="1"/>
        <v>3.302754859511798E-2</v>
      </c>
      <c r="S9" s="5">
        <f t="shared" si="0"/>
        <v>2.1195959386742996E-2</v>
      </c>
      <c r="T9" s="13">
        <f t="shared" si="2"/>
        <v>0.64176604950559701</v>
      </c>
    </row>
    <row r="10" spans="1:20" x14ac:dyDescent="0.35">
      <c r="A10" s="6" t="s">
        <v>77</v>
      </c>
      <c r="B10" s="1" t="s">
        <v>86</v>
      </c>
      <c r="C10" s="8">
        <v>2.669539081804344E-4</v>
      </c>
      <c r="D10" s="3">
        <v>0.15104485824044658</v>
      </c>
      <c r="E10" s="3">
        <v>9.7475656777190903E-2</v>
      </c>
      <c r="F10" s="5">
        <v>6.4881461060637663E-2</v>
      </c>
      <c r="G10" s="5">
        <v>9.0727288879854817E-2</v>
      </c>
      <c r="H10" s="5">
        <v>5.0896774014688284E-2</v>
      </c>
      <c r="I10" s="5">
        <v>6.6878485140791283E-2</v>
      </c>
      <c r="J10" s="5">
        <v>5.5666550580501191E-2</v>
      </c>
      <c r="K10" s="5">
        <v>7.8192163247718036E-2</v>
      </c>
      <c r="L10" s="52">
        <v>0.10774006684349487</v>
      </c>
      <c r="M10" s="5">
        <v>4.7621530150054346E-2</v>
      </c>
      <c r="N10" s="5">
        <v>8.8267673281788958E-2</v>
      </c>
      <c r="O10" s="5">
        <v>9.2507708511687006E-2</v>
      </c>
      <c r="P10" s="5">
        <v>9.2388386588891827E-2</v>
      </c>
      <c r="Q10" s="5"/>
      <c r="R10" s="5">
        <f t="shared" si="1"/>
        <v>8.3412231115184449E-2</v>
      </c>
      <c r="S10" s="5">
        <f t="shared" si="0"/>
        <v>2.7922862773688634E-2</v>
      </c>
      <c r="T10" s="13">
        <f t="shared" si="2"/>
        <v>0.33475741387530789</v>
      </c>
    </row>
    <row r="11" spans="1:20" x14ac:dyDescent="0.35">
      <c r="A11" s="6" t="s">
        <v>78</v>
      </c>
      <c r="B11" s="1" t="s">
        <v>86</v>
      </c>
      <c r="C11" s="6">
        <v>7.2931846474539293E-3</v>
      </c>
      <c r="D11" s="3">
        <v>4.5908098523452914</v>
      </c>
      <c r="E11" s="3">
        <v>3.6118185286696387</v>
      </c>
      <c r="F11" s="3">
        <v>3.6255122652019005</v>
      </c>
      <c r="G11" s="3">
        <v>4.1632877792092575</v>
      </c>
      <c r="H11" s="3">
        <v>2.4207319718906875</v>
      </c>
      <c r="I11" s="3">
        <v>4.2050549339561263</v>
      </c>
      <c r="J11" s="3">
        <v>3.7897839747034405</v>
      </c>
      <c r="K11" s="3">
        <v>3.8305831838970157</v>
      </c>
      <c r="L11" s="52">
        <v>3.0665137943229741</v>
      </c>
      <c r="M11" s="3">
        <v>3.8846217225848254</v>
      </c>
      <c r="N11" s="3">
        <v>3.1696389395483262</v>
      </c>
      <c r="O11" s="3">
        <v>3.0330238897197792</v>
      </c>
      <c r="P11" s="3">
        <v>4.1645630318315154</v>
      </c>
      <c r="Q11" s="3"/>
      <c r="R11" s="3">
        <f t="shared" si="1"/>
        <v>3.63749048636268</v>
      </c>
      <c r="S11" s="3">
        <f t="shared" si="0"/>
        <v>0.59810828187379084</v>
      </c>
      <c r="T11" s="13">
        <f t="shared" si="2"/>
        <v>0.16442882369484108</v>
      </c>
    </row>
    <row r="12" spans="1:20" x14ac:dyDescent="0.35">
      <c r="A12" s="6" t="s">
        <v>79</v>
      </c>
      <c r="B12" s="1" t="s">
        <v>86</v>
      </c>
      <c r="C12" s="6">
        <v>2.1424605564050288E-2</v>
      </c>
      <c r="D12" s="3">
        <v>7.5694116516234117E-2</v>
      </c>
      <c r="E12" s="3">
        <v>7.1648510879234878E-2</v>
      </c>
      <c r="F12" s="3">
        <v>0.12789120827011685</v>
      </c>
      <c r="G12" s="3">
        <v>0.17551452451581775</v>
      </c>
      <c r="H12" s="3">
        <v>9.6412910352894385E-2</v>
      </c>
      <c r="I12" s="3">
        <v>0.13044817772736703</v>
      </c>
      <c r="J12" s="3">
        <v>0.12811852561411421</v>
      </c>
      <c r="K12" s="3">
        <v>8.7791025549007279E-2</v>
      </c>
      <c r="L12" s="52">
        <v>7.9852377605828709E-2</v>
      </c>
      <c r="M12" s="3">
        <v>0.11783193305551033</v>
      </c>
      <c r="N12" s="3">
        <v>4.2249142495879383E-2</v>
      </c>
      <c r="O12" s="3">
        <v>4.7447212819133923E-2</v>
      </c>
      <c r="P12" s="3">
        <v>5.9623845654565917E-2</v>
      </c>
      <c r="Q12" s="3"/>
      <c r="R12" s="3">
        <f t="shared" si="1"/>
        <v>9.5604121071647313E-2</v>
      </c>
      <c r="S12" s="3">
        <f t="shared" si="0"/>
        <v>3.8658331029791299E-2</v>
      </c>
      <c r="T12" s="13">
        <f t="shared" si="2"/>
        <v>0.40435841673415002</v>
      </c>
    </row>
    <row r="13" spans="1:20" x14ac:dyDescent="0.35">
      <c r="A13" s="6" t="s">
        <v>80</v>
      </c>
      <c r="B13" s="1" t="s">
        <v>86</v>
      </c>
      <c r="C13" s="6">
        <v>2.0157392765204413E-2</v>
      </c>
      <c r="D13" s="5">
        <v>7.7354598070529371E-2</v>
      </c>
      <c r="E13" s="5">
        <v>6.9573683426733382E-2</v>
      </c>
      <c r="F13" s="3">
        <v>0.14739814825692391</v>
      </c>
      <c r="G13" s="3">
        <v>0.10436115139821452</v>
      </c>
      <c r="H13" s="3">
        <v>0.23531390312021927</v>
      </c>
      <c r="I13" s="3">
        <v>0.22969752186587336</v>
      </c>
      <c r="J13" s="3">
        <v>0.16035685152684112</v>
      </c>
      <c r="K13" s="3">
        <v>0.12034401061909858</v>
      </c>
      <c r="L13" s="52">
        <v>9.9132178488644571E-2</v>
      </c>
      <c r="M13" s="3">
        <v>0.14946180755308791</v>
      </c>
      <c r="N13" s="5">
        <v>8.8829942810129042E-2</v>
      </c>
      <c r="O13" s="5">
        <v>8.6141389960905104E-2</v>
      </c>
      <c r="P13" s="5">
        <v>5.1728904801278272E-2</v>
      </c>
      <c r="Q13" s="5"/>
      <c r="R13" s="5">
        <f t="shared" si="1"/>
        <v>0.12540481521277941</v>
      </c>
      <c r="S13" s="5">
        <f t="shared" si="0"/>
        <v>5.7824872197907058E-2</v>
      </c>
      <c r="T13" s="13">
        <f t="shared" si="2"/>
        <v>0.4611056768417805</v>
      </c>
    </row>
    <row r="14" spans="1:20" x14ac:dyDescent="0.35">
      <c r="A14" s="6" t="s">
        <v>81</v>
      </c>
      <c r="B14" s="1" t="s">
        <v>86</v>
      </c>
      <c r="C14" s="6">
        <v>6.2952552527428596E-2</v>
      </c>
      <c r="D14" s="3">
        <v>72.3008806576902</v>
      </c>
      <c r="E14" s="3">
        <v>74.763260454251181</v>
      </c>
      <c r="F14" s="3">
        <v>73.989666303666738</v>
      </c>
      <c r="G14" s="3">
        <v>74.509468138859617</v>
      </c>
      <c r="H14" s="3">
        <v>72.830675877770673</v>
      </c>
      <c r="I14" s="3">
        <v>72.901620591303384</v>
      </c>
      <c r="J14" s="3">
        <v>73.098078806893511</v>
      </c>
      <c r="K14" s="3">
        <v>75.805900910286013</v>
      </c>
      <c r="L14" s="52">
        <v>75.430133765136887</v>
      </c>
      <c r="M14" s="3">
        <v>73.623438017595006</v>
      </c>
      <c r="N14" s="3">
        <v>76.179389396422252</v>
      </c>
      <c r="O14" s="3">
        <v>75.07704755197399</v>
      </c>
      <c r="P14" s="3">
        <v>75.442459227287898</v>
      </c>
      <c r="Q14" s="3"/>
      <c r="R14" s="3">
        <f t="shared" si="1"/>
        <v>74.306176331474887</v>
      </c>
      <c r="S14" s="3">
        <f t="shared" si="0"/>
        <v>1.2699689472372127</v>
      </c>
      <c r="T14" s="13">
        <f t="shared" si="2"/>
        <v>1.709102809397655E-2</v>
      </c>
    </row>
    <row r="15" spans="1:20" x14ac:dyDescent="0.35">
      <c r="A15" s="6" t="s">
        <v>82</v>
      </c>
      <c r="B15" s="1" t="s">
        <v>86</v>
      </c>
      <c r="C15" s="8">
        <v>4.157141242846232E-4</v>
      </c>
      <c r="D15" s="5">
        <v>6.718522081491536E-3</v>
      </c>
      <c r="E15" s="5">
        <v>6.994611378981142E-3</v>
      </c>
      <c r="F15" s="5">
        <v>4.2718188109629558E-3</v>
      </c>
      <c r="G15" s="5">
        <v>5.9860046216736714E-3</v>
      </c>
      <c r="H15" s="5">
        <v>3.0564374450068156E-3</v>
      </c>
      <c r="I15" s="5">
        <v>2.0665662000168886E-3</v>
      </c>
      <c r="J15" s="5">
        <v>3.257830436406746E-3</v>
      </c>
      <c r="K15" s="5">
        <v>4.6419983661664006E-3</v>
      </c>
      <c r="L15" s="53">
        <v>5.3407568186479891E-3</v>
      </c>
      <c r="M15" s="5">
        <v>4.3313115379663425E-3</v>
      </c>
      <c r="N15" s="5">
        <v>4.5822315042699912E-3</v>
      </c>
      <c r="O15" s="5">
        <v>3.7571835918992643E-3</v>
      </c>
      <c r="P15" s="5">
        <v>8.1950119107640756E-3</v>
      </c>
      <c r="Q15" s="5"/>
      <c r="R15" s="5">
        <f t="shared" si="1"/>
        <v>4.7350023135876856E-3</v>
      </c>
      <c r="S15" s="5">
        <f t="shared" si="0"/>
        <v>1.7373679005556772E-3</v>
      </c>
      <c r="T15" s="13">
        <f t="shared" si="2"/>
        <v>0.36692017986349895</v>
      </c>
    </row>
    <row r="16" spans="1:20" x14ac:dyDescent="0.35">
      <c r="A16" s="1" t="s">
        <v>83</v>
      </c>
      <c r="B16" s="1" t="s">
        <v>86</v>
      </c>
      <c r="C16" s="1">
        <v>5.0000000000000001E-3</v>
      </c>
      <c r="D16" s="54">
        <v>1.6837647319681155</v>
      </c>
      <c r="E16" s="38">
        <v>1.8125537024272937</v>
      </c>
      <c r="F16" s="38">
        <v>1.1754956991755514</v>
      </c>
      <c r="G16" s="54">
        <v>1.079824496277332</v>
      </c>
      <c r="H16" s="54">
        <v>1.5752280117730353</v>
      </c>
      <c r="I16" s="38">
        <v>0.85662672779620341</v>
      </c>
      <c r="J16" s="54">
        <v>0.85392247735938376</v>
      </c>
      <c r="K16" s="38">
        <v>1.2860774802024098</v>
      </c>
      <c r="L16" s="54">
        <v>2.2346080340541761</v>
      </c>
      <c r="M16" s="38">
        <v>1.3821887015576382</v>
      </c>
      <c r="N16" s="38">
        <v>1.8264194818613302</v>
      </c>
      <c r="O16" s="54">
        <v>1.9509925918681381</v>
      </c>
      <c r="P16" s="54">
        <v>1.5431384743762344</v>
      </c>
      <c r="Q16" s="54"/>
      <c r="R16" s="5">
        <f t="shared" si="1"/>
        <v>1.4846440523853861</v>
      </c>
      <c r="S16" s="5">
        <f t="shared" si="0"/>
        <v>0.42397040224844268</v>
      </c>
      <c r="T16" s="13">
        <f t="shared" si="2"/>
        <v>0.28557040427787861</v>
      </c>
    </row>
    <row r="17" spans="1:20" x14ac:dyDescent="0.35">
      <c r="A17" s="1" t="s">
        <v>84</v>
      </c>
      <c r="D17" s="3">
        <f>SUM(D4:D16)</f>
        <v>100.41731579975595</v>
      </c>
      <c r="E17" s="3">
        <f t="shared" ref="E17:R17" si="3">SUM(E4:E16)</f>
        <v>100.96821004040066</v>
      </c>
      <c r="F17" s="3">
        <f>SUM(F4:F16)</f>
        <v>100.86653260962525</v>
      </c>
      <c r="G17" s="3">
        <f t="shared" si="3"/>
        <v>100.30106609690041</v>
      </c>
      <c r="H17" s="3">
        <f t="shared" si="3"/>
        <v>101.56759174242899</v>
      </c>
      <c r="I17" s="3">
        <f t="shared" si="3"/>
        <v>101.69425220975235</v>
      </c>
      <c r="J17" s="3">
        <f t="shared" si="3"/>
        <v>100.24738997945011</v>
      </c>
      <c r="K17" s="3">
        <f t="shared" si="3"/>
        <v>100.79730485781988</v>
      </c>
      <c r="L17" s="3">
        <f t="shared" si="3"/>
        <v>101.51461815088318</v>
      </c>
      <c r="M17" s="3">
        <f t="shared" si="3"/>
        <v>101.05897690622264</v>
      </c>
      <c r="N17" s="3">
        <f t="shared" si="3"/>
        <v>100.66115135202813</v>
      </c>
      <c r="O17" s="3">
        <f>SUM(O4:O16)</f>
        <v>100.23917378535097</v>
      </c>
      <c r="P17" s="3">
        <f t="shared" si="3"/>
        <v>100.79901854399291</v>
      </c>
      <c r="Q17" s="3"/>
      <c r="R17" s="3">
        <f t="shared" si="3"/>
        <v>100.83782936604273</v>
      </c>
      <c r="S17" s="3">
        <f t="shared" si="0"/>
        <v>0.4993864293858945</v>
      </c>
      <c r="T17" s="13"/>
    </row>
    <row r="19" spans="1:20" x14ac:dyDescent="0.35">
      <c r="A19" s="9" t="s">
        <v>88</v>
      </c>
      <c r="B19" s="9" t="s">
        <v>87</v>
      </c>
      <c r="C19" s="10">
        <v>3.9537612191150058</v>
      </c>
      <c r="D19" s="10">
        <v>7.3205998162946608</v>
      </c>
      <c r="E19" s="10">
        <v>6.0558910385603948</v>
      </c>
      <c r="F19" s="9">
        <v>9.6146356076656314</v>
      </c>
      <c r="G19" s="10">
        <v>6.6633908572814544</v>
      </c>
      <c r="H19" s="9">
        <v>9.5012262695813483</v>
      </c>
      <c r="I19" s="10">
        <v>9.2975982430842414</v>
      </c>
      <c r="J19" s="9">
        <v>10.268859520518475</v>
      </c>
      <c r="K19" s="10">
        <v>6.5290266712773759</v>
      </c>
      <c r="L19" s="9" t="s">
        <v>98</v>
      </c>
      <c r="M19" s="10">
        <v>5.0308513228527643</v>
      </c>
      <c r="N19" s="10">
        <v>5.856443882769284</v>
      </c>
      <c r="O19" s="10">
        <v>7.4661839069237876</v>
      </c>
      <c r="P19" s="9" t="s">
        <v>98</v>
      </c>
      <c r="Q19" s="9"/>
      <c r="R19" s="18">
        <f>($D$3/$R$3)*D19+($E$3/$R$3)*E19+($F$3/$R$3)*F19+($G$3/$R$3)*G19+($H$3/$R$3)*H19+($I$3/$R$3)*I19+($J$3/$R$3)*J19+($K$3/$R$3)*K19+($M$3/$R$3)*M19+($N$3/$R$3)*N19+($O$3/$R$3)*O19</f>
        <v>6.5962916252721389</v>
      </c>
      <c r="S19" s="18">
        <f t="shared" si="0"/>
        <v>1.7839014544312173</v>
      </c>
    </row>
    <row r="20" spans="1:20" x14ac:dyDescent="0.35">
      <c r="A20" s="6" t="s">
        <v>89</v>
      </c>
      <c r="B20" s="6" t="s">
        <v>87</v>
      </c>
      <c r="C20" s="6">
        <v>0.68007556769654798</v>
      </c>
      <c r="D20" s="9">
        <v>155.54776463821625</v>
      </c>
      <c r="E20" s="9">
        <v>282.98782678105124</v>
      </c>
      <c r="F20" s="9">
        <v>235.62898927760025</v>
      </c>
      <c r="G20" s="9">
        <v>233.75045964637272</v>
      </c>
      <c r="H20" s="9">
        <v>119.85373118180533</v>
      </c>
      <c r="I20" s="9">
        <v>138.21608752790797</v>
      </c>
      <c r="J20" s="9">
        <v>157.67335086739283</v>
      </c>
      <c r="K20" s="9">
        <v>199.3383960846387</v>
      </c>
      <c r="L20" s="9">
        <v>105.44122354908558</v>
      </c>
      <c r="M20" s="9">
        <v>133.02790192817494</v>
      </c>
      <c r="N20" s="9">
        <v>179.65172369279352</v>
      </c>
      <c r="O20" s="9">
        <v>215.36254419524639</v>
      </c>
      <c r="P20" s="9">
        <v>52.953239611855906</v>
      </c>
      <c r="Q20" s="9"/>
      <c r="R20" s="29">
        <f t="shared" ref="R20:R28" si="4">($D$3/$R$3)*D20+($E$3/$R$3)*E20+($F$3/$R$3)*F20+($G$3/$R$3)*G20+($H$3/$R$3)*H20+($I$3/$R$3)*I20+($J$3/$R$3)*J20+($K$3/$R$3)*K20+($L$3/$R$3)*L20+($M$3/$R$3)*M20+($N$3/$R$3)*N20+($O$3/$R$3)*O20+($P$3/$R$3)*P20</f>
        <v>172.64200491303555</v>
      </c>
      <c r="S20" s="29">
        <f t="shared" si="0"/>
        <v>62.762490008972449</v>
      </c>
    </row>
    <row r="21" spans="1:20" x14ac:dyDescent="0.35">
      <c r="A21" s="9" t="s">
        <v>90</v>
      </c>
      <c r="B21" s="9" t="s">
        <v>87</v>
      </c>
      <c r="C21" s="10">
        <v>6.2386405659495336</v>
      </c>
      <c r="D21" s="9">
        <v>136.29418650267885</v>
      </c>
      <c r="E21" s="9">
        <v>154.28263898604186</v>
      </c>
      <c r="F21" s="9">
        <v>122.24045591706788</v>
      </c>
      <c r="G21" s="9">
        <v>104.38416024118727</v>
      </c>
      <c r="H21" s="9">
        <v>124.62631671061041</v>
      </c>
      <c r="I21" s="9">
        <v>111.12954903034024</v>
      </c>
      <c r="J21" s="9">
        <v>104.18195315943146</v>
      </c>
      <c r="K21" s="9">
        <v>144.26591490624702</v>
      </c>
      <c r="L21" s="9">
        <v>151.15377224317783</v>
      </c>
      <c r="M21" s="9">
        <v>119.3696455513665</v>
      </c>
      <c r="N21" s="9">
        <v>143.36088120313752</v>
      </c>
      <c r="O21" s="9">
        <v>162.39074155646242</v>
      </c>
      <c r="P21" s="9">
        <v>134.45201293384156</v>
      </c>
      <c r="Q21" s="9"/>
      <c r="R21" s="29">
        <f t="shared" si="4"/>
        <v>131.88468663415227</v>
      </c>
      <c r="S21" s="29">
        <f t="shared" si="0"/>
        <v>19.085343275297141</v>
      </c>
    </row>
    <row r="22" spans="1:20" x14ac:dyDescent="0.35">
      <c r="A22" s="9" t="s">
        <v>91</v>
      </c>
      <c r="B22" s="9" t="s">
        <v>87</v>
      </c>
      <c r="C22" s="10">
        <v>2.0674561664035283</v>
      </c>
      <c r="D22" s="9">
        <v>1110.884090125978</v>
      </c>
      <c r="E22" s="9">
        <v>754.91177129358698</v>
      </c>
      <c r="F22" s="9">
        <v>502.48216131910209</v>
      </c>
      <c r="G22" s="9">
        <v>626.59798302180627</v>
      </c>
      <c r="H22" s="9">
        <v>337.03513773109955</v>
      </c>
      <c r="I22" s="9">
        <v>517.94835088385389</v>
      </c>
      <c r="J22" s="9">
        <v>387.55864770094917</v>
      </c>
      <c r="K22" s="9">
        <v>605.56847124957869</v>
      </c>
      <c r="L22" s="9">
        <v>834.405711017935</v>
      </c>
      <c r="M22" s="9">
        <v>368.81058169695473</v>
      </c>
      <c r="N22" s="9">
        <v>683.59945229639334</v>
      </c>
      <c r="O22" s="9">
        <v>659.23534252576292</v>
      </c>
      <c r="P22" s="9">
        <v>654.22729783850082</v>
      </c>
      <c r="Q22" s="9"/>
      <c r="R22" s="29">
        <f t="shared" si="4"/>
        <v>619.95519594212362</v>
      </c>
      <c r="S22" s="29">
        <f t="shared" si="0"/>
        <v>210.86003561747506</v>
      </c>
    </row>
    <row r="23" spans="1:20" x14ac:dyDescent="0.35">
      <c r="A23" s="9" t="s">
        <v>92</v>
      </c>
      <c r="B23" s="9" t="s">
        <v>87</v>
      </c>
      <c r="C23" s="9">
        <v>12.626882807900156</v>
      </c>
      <c r="D23" s="9">
        <v>306.38752841287925</v>
      </c>
      <c r="E23" s="9">
        <v>91.728900785879972</v>
      </c>
      <c r="F23" s="9">
        <v>91.556553785569832</v>
      </c>
      <c r="G23" s="9">
        <v>163.73204186562069</v>
      </c>
      <c r="H23" s="9">
        <v>32.557119870486567</v>
      </c>
      <c r="I23" s="9">
        <v>29.517307679416518</v>
      </c>
      <c r="J23" s="9">
        <v>94.783176288092449</v>
      </c>
      <c r="K23" s="9">
        <v>62.314151424460128</v>
      </c>
      <c r="L23" s="9">
        <v>126.81601178039776</v>
      </c>
      <c r="M23" s="9">
        <v>81.818885007020967</v>
      </c>
      <c r="N23" s="9">
        <v>92.663252414390428</v>
      </c>
      <c r="O23" s="9">
        <v>50.32816435051047</v>
      </c>
      <c r="P23" s="9">
        <v>41.412349066318029</v>
      </c>
      <c r="Q23" s="9"/>
      <c r="R23" s="29">
        <f t="shared" si="4"/>
        <v>99.666344419029741</v>
      </c>
      <c r="S23" s="29">
        <f t="shared" si="0"/>
        <v>73.412882470440223</v>
      </c>
    </row>
    <row r="24" spans="1:20" x14ac:dyDescent="0.35">
      <c r="A24" s="9" t="s">
        <v>93</v>
      </c>
      <c r="B24" s="9" t="s">
        <v>87</v>
      </c>
      <c r="C24" s="9">
        <v>184.32204187086322</v>
      </c>
      <c r="D24" s="9">
        <v>754.92206097346207</v>
      </c>
      <c r="E24" s="9">
        <v>636.19157194918569</v>
      </c>
      <c r="F24" s="9">
        <v>1347.8294525073184</v>
      </c>
      <c r="G24" s="9">
        <v>956.40778612409895</v>
      </c>
      <c r="H24" s="9">
        <v>2067.6912687756712</v>
      </c>
      <c r="I24" s="9">
        <v>2100.3865299523873</v>
      </c>
      <c r="J24" s="9">
        <v>1481.4391710060313</v>
      </c>
      <c r="K24" s="9">
        <v>1100.4426030003074</v>
      </c>
      <c r="L24" s="9">
        <v>906.47861888543923</v>
      </c>
      <c r="M24" s="9">
        <v>1366.6998441113033</v>
      </c>
      <c r="N24" s="9">
        <v>812.27352310654646</v>
      </c>
      <c r="O24" s="9">
        <v>814.56850890611929</v>
      </c>
      <c r="P24" s="9">
        <v>486.06879850278489</v>
      </c>
      <c r="Q24" s="9"/>
      <c r="R24" s="29">
        <f t="shared" si="4"/>
        <v>1149.2809815353637</v>
      </c>
      <c r="S24" s="29">
        <f t="shared" si="0"/>
        <v>510.47015742803796</v>
      </c>
    </row>
    <row r="25" spans="1:20" x14ac:dyDescent="0.35">
      <c r="A25" s="6" t="s">
        <v>94</v>
      </c>
      <c r="B25" s="6" t="s">
        <v>87</v>
      </c>
      <c r="C25" s="6">
        <v>0.94382201711974723</v>
      </c>
      <c r="D25" s="9">
        <v>22.746589298872422</v>
      </c>
      <c r="E25" s="9">
        <v>10.393196868082944</v>
      </c>
      <c r="F25" s="9">
        <v>18.462084461912792</v>
      </c>
      <c r="G25" s="9">
        <v>12.654467739706369</v>
      </c>
      <c r="H25" s="9">
        <v>24.874376640982327</v>
      </c>
      <c r="I25" s="9">
        <v>27.097243119373996</v>
      </c>
      <c r="J25" s="9">
        <v>19.178571490195541</v>
      </c>
      <c r="K25" s="9">
        <v>13.167568228958537</v>
      </c>
      <c r="L25" s="9">
        <v>11.616445113678935</v>
      </c>
      <c r="M25" s="9">
        <v>17.245779033919746</v>
      </c>
      <c r="N25" s="9">
        <v>11.574779794166314</v>
      </c>
      <c r="O25" s="9">
        <v>13.890062467964658</v>
      </c>
      <c r="P25" s="9">
        <v>10.082588208859965</v>
      </c>
      <c r="Q25" s="9"/>
      <c r="R25" s="29">
        <f t="shared" si="4"/>
        <v>16.455412946080141</v>
      </c>
      <c r="S25" s="29">
        <f t="shared" si="0"/>
        <v>5.7165228277585216</v>
      </c>
    </row>
    <row r="26" spans="1:20" x14ac:dyDescent="0.35">
      <c r="A26" s="9" t="s">
        <v>95</v>
      </c>
      <c r="B26" s="9" t="s">
        <v>87</v>
      </c>
      <c r="C26" s="9">
        <v>20.982622638216075</v>
      </c>
      <c r="D26" s="9">
        <v>155.45175658742815</v>
      </c>
      <c r="E26" s="9">
        <v>44.30015921961882</v>
      </c>
      <c r="F26" s="9">
        <v>44.622481145341567</v>
      </c>
      <c r="G26" s="9">
        <v>84.998353335057686</v>
      </c>
      <c r="H26" s="84" t="s">
        <v>98</v>
      </c>
      <c r="I26" s="9">
        <v>21.387980546513816</v>
      </c>
      <c r="J26" s="9">
        <v>46.523181814004175</v>
      </c>
      <c r="K26" s="9">
        <v>33.019052348419116</v>
      </c>
      <c r="L26" s="9">
        <v>65.738074406342704</v>
      </c>
      <c r="M26" s="9">
        <v>42.177144530390628</v>
      </c>
      <c r="N26" s="9">
        <v>44.080667803167962</v>
      </c>
      <c r="O26" s="9">
        <v>26.366356065290191</v>
      </c>
      <c r="P26" s="9">
        <v>29.459785864669421</v>
      </c>
      <c r="Q26" s="9"/>
      <c r="R26" s="29" t="e">
        <f t="shared" si="4"/>
        <v>#VALUE!</v>
      </c>
      <c r="S26" s="29">
        <f t="shared" si="0"/>
        <v>36.591973673370724</v>
      </c>
    </row>
    <row r="27" spans="1:20" x14ac:dyDescent="0.35">
      <c r="A27" s="9" t="s">
        <v>96</v>
      </c>
      <c r="B27" s="9" t="s">
        <v>87</v>
      </c>
      <c r="C27" s="10">
        <v>2.4915780363278106</v>
      </c>
      <c r="D27" s="9">
        <v>39.604791614934683</v>
      </c>
      <c r="E27" s="9">
        <v>42.320285196399418</v>
      </c>
      <c r="F27" s="9">
        <v>25.846266588956627</v>
      </c>
      <c r="G27" s="9">
        <v>33.135939575818931</v>
      </c>
      <c r="H27" s="9">
        <v>16.222269749948257</v>
      </c>
      <c r="I27" s="9">
        <v>12.503578286674376</v>
      </c>
      <c r="J27" s="9">
        <v>18.179535402121115</v>
      </c>
      <c r="K27" s="9">
        <v>28.086005653969277</v>
      </c>
      <c r="L27" s="9">
        <v>32.31378263687337</v>
      </c>
      <c r="M27" s="9">
        <v>26.206222137232082</v>
      </c>
      <c r="N27" s="9">
        <v>27.724391476468213</v>
      </c>
      <c r="O27" s="9">
        <v>21.460318286689834</v>
      </c>
      <c r="P27" s="9">
        <v>46.512753508992169</v>
      </c>
      <c r="Q27" s="9"/>
      <c r="R27" s="29">
        <f t="shared" si="4"/>
        <v>27.786555261473314</v>
      </c>
      <c r="S27" s="29">
        <f t="shared" si="0"/>
        <v>10.208556303499973</v>
      </c>
    </row>
    <row r="28" spans="1:20" x14ac:dyDescent="0.35">
      <c r="A28" s="9" t="s">
        <v>97</v>
      </c>
      <c r="B28" s="9" t="s">
        <v>87</v>
      </c>
      <c r="C28" s="9">
        <v>21.690451304151733</v>
      </c>
      <c r="D28" s="9">
        <v>68.956570143886921</v>
      </c>
      <c r="E28" s="9">
        <v>64.30952331239537</v>
      </c>
      <c r="F28" s="9">
        <v>88.05553227545704</v>
      </c>
      <c r="G28" s="9">
        <v>94.434953137990576</v>
      </c>
      <c r="H28" s="9">
        <v>44.318146922978542</v>
      </c>
      <c r="I28" s="9">
        <v>44.078951049993442</v>
      </c>
      <c r="J28" s="9">
        <v>32.257020622131989</v>
      </c>
      <c r="K28" s="9">
        <v>98.069048328363394</v>
      </c>
      <c r="L28" s="9">
        <v>109.20817239123177</v>
      </c>
      <c r="M28" s="9">
        <v>80.67866139625167</v>
      </c>
      <c r="N28" s="9">
        <v>80.996385629214856</v>
      </c>
      <c r="O28" s="9">
        <v>66.560050353418191</v>
      </c>
      <c r="P28" s="9">
        <v>41.268035448116301</v>
      </c>
      <c r="Q28" s="9"/>
      <c r="R28" s="29">
        <f t="shared" si="4"/>
        <v>71.490465838297567</v>
      </c>
      <c r="S28" s="29">
        <f t="shared" si="0"/>
        <v>24.339975024075688</v>
      </c>
    </row>
    <row r="29" spans="1:20" x14ac:dyDescent="0.35">
      <c r="A29" s="1" t="s">
        <v>176</v>
      </c>
      <c r="B29" s="9" t="s">
        <v>87</v>
      </c>
      <c r="D29" s="29">
        <f>D16*(0.4645)*10000</f>
        <v>7821.0871799918968</v>
      </c>
      <c r="E29" s="29">
        <f t="shared" ref="E29:P29" si="5">E16*(0.4645)*10000</f>
        <v>8419.3119477747805</v>
      </c>
      <c r="F29" s="29">
        <f t="shared" si="5"/>
        <v>5460.1775226704367</v>
      </c>
      <c r="G29" s="29">
        <f t="shared" si="5"/>
        <v>5015.7847852082068</v>
      </c>
      <c r="H29" s="29">
        <f t="shared" si="5"/>
        <v>7316.9341146857496</v>
      </c>
      <c r="I29" s="29">
        <f t="shared" si="5"/>
        <v>3979.0311506133653</v>
      </c>
      <c r="J29" s="29">
        <f t="shared" si="5"/>
        <v>3966.4699073343381</v>
      </c>
      <c r="K29" s="29">
        <f t="shared" si="5"/>
        <v>5973.8298955401933</v>
      </c>
      <c r="L29" s="29">
        <f t="shared" si="5"/>
        <v>10379.754318181649</v>
      </c>
      <c r="M29" s="29">
        <f t="shared" si="5"/>
        <v>6420.2665187352295</v>
      </c>
      <c r="N29" s="29">
        <f t="shared" si="5"/>
        <v>8483.7184932458786</v>
      </c>
      <c r="O29" s="29">
        <f t="shared" si="5"/>
        <v>9062.3605892275009</v>
      </c>
      <c r="P29" s="29">
        <f t="shared" si="5"/>
        <v>7167.8782134776084</v>
      </c>
      <c r="Q29" s="29"/>
    </row>
    <row r="31" spans="1:20" s="55" customFormat="1" x14ac:dyDescent="0.35">
      <c r="A31" s="71"/>
    </row>
    <row r="32" spans="1:20" s="55" customFormat="1" x14ac:dyDescent="0.35">
      <c r="A32" s="72"/>
    </row>
    <row r="33" spans="1:8" s="55" customFormat="1" x14ac:dyDescent="0.35">
      <c r="A33" s="72"/>
    </row>
    <row r="34" spans="1:8" s="55" customFormat="1" x14ac:dyDescent="0.35">
      <c r="A34" s="72"/>
    </row>
    <row r="35" spans="1:8" s="55" customFormat="1" x14ac:dyDescent="0.35">
      <c r="A35" s="73"/>
      <c r="H35" s="74"/>
    </row>
    <row r="36" spans="1:8" s="55" customFormat="1" x14ac:dyDescent="0.35">
      <c r="A36" s="73"/>
      <c r="H36" s="75"/>
    </row>
    <row r="37" spans="1:8" s="55" customFormat="1" x14ac:dyDescent="0.35">
      <c r="A37" s="73"/>
    </row>
    <row r="38" spans="1:8" s="55" customFormat="1" x14ac:dyDescent="0.35">
      <c r="A38" s="72"/>
    </row>
    <row r="39" spans="1:8" s="55" customFormat="1" x14ac:dyDescent="0.35">
      <c r="A39" s="73"/>
    </row>
    <row r="40" spans="1:8" s="55" customFormat="1" x14ac:dyDescent="0.35">
      <c r="A40" s="73"/>
    </row>
    <row r="41" spans="1:8" s="55" customFormat="1" x14ac:dyDescent="0.35">
      <c r="A41" s="72"/>
    </row>
    <row r="42" spans="1:8" s="55" customFormat="1" x14ac:dyDescent="0.35">
      <c r="A42" s="73"/>
    </row>
    <row r="43" spans="1:8" s="55" customFormat="1" x14ac:dyDescent="0.35">
      <c r="A43" s="73"/>
    </row>
    <row r="44" spans="1:8" s="55" customFormat="1" x14ac:dyDescent="0.35"/>
    <row r="45" spans="1:8" s="55" customFormat="1" x14ac:dyDescent="0.35"/>
    <row r="46" spans="1:8" s="55" customFormat="1" x14ac:dyDescent="0.35"/>
    <row r="47" spans="1:8" s="55" customFormat="1" x14ac:dyDescent="0.35">
      <c r="A47" s="71"/>
    </row>
    <row r="48" spans="1:8" s="55" customFormat="1" x14ac:dyDescent="0.35">
      <c r="A48" s="72"/>
      <c r="D48" s="76"/>
      <c r="G48" s="76"/>
    </row>
    <row r="49" spans="1:8" s="55" customFormat="1" x14ac:dyDescent="0.35">
      <c r="A49" s="72"/>
      <c r="D49" s="76"/>
      <c r="G49" s="76"/>
    </row>
    <row r="50" spans="1:8" s="55" customFormat="1" x14ac:dyDescent="0.35">
      <c r="A50" s="72"/>
      <c r="D50" s="76"/>
      <c r="G50" s="76"/>
    </row>
    <row r="51" spans="1:8" s="55" customFormat="1" x14ac:dyDescent="0.35">
      <c r="A51" s="72"/>
      <c r="D51" s="76"/>
      <c r="G51" s="76"/>
    </row>
    <row r="52" spans="1:8" s="55" customFormat="1" x14ac:dyDescent="0.35">
      <c r="A52" s="73"/>
      <c r="D52" s="76"/>
      <c r="G52" s="76"/>
    </row>
    <row r="53" spans="1:8" s="55" customFormat="1" x14ac:dyDescent="0.35">
      <c r="A53" s="73"/>
      <c r="C53" s="77"/>
      <c r="D53" s="76"/>
      <c r="G53" s="76"/>
    </row>
    <row r="54" spans="1:8" s="55" customFormat="1" x14ac:dyDescent="0.35">
      <c r="A54" s="73"/>
      <c r="D54" s="76"/>
      <c r="G54" s="76"/>
    </row>
    <row r="55" spans="1:8" s="55" customFormat="1" x14ac:dyDescent="0.35">
      <c r="A55" s="72"/>
      <c r="D55" s="76"/>
      <c r="G55" s="76"/>
    </row>
    <row r="56" spans="1:8" s="55" customFormat="1" x14ac:dyDescent="0.35">
      <c r="A56" s="73"/>
      <c r="D56" s="76"/>
      <c r="G56" s="76"/>
    </row>
    <row r="57" spans="1:8" s="55" customFormat="1" x14ac:dyDescent="0.35">
      <c r="A57" s="73"/>
      <c r="D57" s="76"/>
      <c r="G57" s="76"/>
    </row>
    <row r="58" spans="1:8" s="55" customFormat="1" x14ac:dyDescent="0.35">
      <c r="A58" s="72"/>
      <c r="D58" s="76"/>
      <c r="G58" s="76"/>
    </row>
    <row r="59" spans="1:8" s="55" customFormat="1" x14ac:dyDescent="0.35">
      <c r="A59" s="73"/>
      <c r="D59" s="76"/>
      <c r="G59" s="76"/>
    </row>
    <row r="60" spans="1:8" s="55" customFormat="1" x14ac:dyDescent="0.35">
      <c r="A60" s="73"/>
      <c r="D60" s="76"/>
      <c r="G60" s="76"/>
    </row>
    <row r="61" spans="1:8" s="55" customFormat="1" x14ac:dyDescent="0.35">
      <c r="A61" s="72"/>
    </row>
    <row r="62" spans="1:8" s="55" customFormat="1" x14ac:dyDescent="0.35"/>
    <row r="63" spans="1:8" s="55" customFormat="1" x14ac:dyDescent="0.35">
      <c r="D63" s="76"/>
      <c r="G63" s="76"/>
    </row>
    <row r="64" spans="1:8" s="55" customFormat="1" x14ac:dyDescent="0.35">
      <c r="A64" s="59"/>
      <c r="D64" s="76"/>
      <c r="G64" s="76"/>
      <c r="H64" s="76"/>
    </row>
    <row r="65" spans="1:7" s="55" customFormat="1" x14ac:dyDescent="0.35">
      <c r="A65" s="59"/>
      <c r="D65" s="76"/>
      <c r="G65" s="76"/>
    </row>
    <row r="66" spans="1:7" s="55" customFormat="1" x14ac:dyDescent="0.35">
      <c r="A66" s="59"/>
      <c r="D66" s="76"/>
      <c r="G66" s="76"/>
    </row>
    <row r="67" spans="1:7" s="55" customFormat="1" x14ac:dyDescent="0.35">
      <c r="A67" s="59"/>
      <c r="D67" s="76"/>
      <c r="G67" s="76"/>
    </row>
    <row r="68" spans="1:7" s="55" customFormat="1" x14ac:dyDescent="0.35">
      <c r="A68" s="59"/>
      <c r="D68" s="76"/>
      <c r="G68" s="76"/>
    </row>
    <row r="69" spans="1:7" s="55" customFormat="1" x14ac:dyDescent="0.35">
      <c r="A69" s="59"/>
      <c r="D69" s="76"/>
      <c r="G69" s="76"/>
    </row>
    <row r="70" spans="1:7" s="55" customFormat="1" x14ac:dyDescent="0.35">
      <c r="A70" s="59"/>
      <c r="D70" s="76"/>
      <c r="G70" s="76"/>
    </row>
    <row r="71" spans="1:7" s="55" customFormat="1" x14ac:dyDescent="0.35">
      <c r="A71" s="59"/>
      <c r="D71" s="76"/>
      <c r="G71" s="76"/>
    </row>
    <row r="72" spans="1:7" s="55" customFormat="1" x14ac:dyDescent="0.35">
      <c r="A72" s="59"/>
      <c r="D72" s="76"/>
      <c r="G72" s="76"/>
    </row>
    <row r="73" spans="1:7" s="55" customFormat="1" x14ac:dyDescent="0.35">
      <c r="A73" s="59"/>
      <c r="D73" s="76"/>
      <c r="G73" s="76"/>
    </row>
    <row r="74" spans="1:7" s="55" customFormat="1" x14ac:dyDescent="0.35">
      <c r="A74" s="59"/>
      <c r="D74" s="76"/>
      <c r="G74" s="76"/>
    </row>
    <row r="75" spans="1:7" s="55" customFormat="1" x14ac:dyDescent="0.35">
      <c r="D75" s="76"/>
      <c r="G75" s="76"/>
    </row>
    <row r="76" spans="1:7" s="55" customFormat="1" x14ac:dyDescent="0.35"/>
    <row r="77" spans="1:7" x14ac:dyDescent="0.35">
      <c r="A77" s="6"/>
    </row>
    <row r="78" spans="1:7" x14ac:dyDescent="0.35">
      <c r="A78" s="6"/>
    </row>
  </sheetData>
  <mergeCells count="1">
    <mergeCell ref="R1:T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P23" sqref="P23"/>
    </sheetView>
  </sheetViews>
  <sheetFormatPr baseColWidth="10" defaultColWidth="10" defaultRowHeight="14.5" x14ac:dyDescent="0.35"/>
  <cols>
    <col min="1" max="3" width="10" style="2"/>
    <col min="4" max="17" width="10" style="1"/>
    <col min="18" max="20" width="11.26953125" style="1" bestFit="1" customWidth="1"/>
    <col min="21" max="16384" width="10" style="1"/>
  </cols>
  <sheetData>
    <row r="1" spans="1:20" ht="29" x14ac:dyDescent="0.35">
      <c r="C1" s="2" t="s">
        <v>85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59</v>
      </c>
      <c r="L1" s="1" t="s">
        <v>60</v>
      </c>
      <c r="M1" s="1" t="s">
        <v>61</v>
      </c>
      <c r="N1" s="1" t="s">
        <v>62</v>
      </c>
      <c r="O1" s="1" t="s">
        <v>63</v>
      </c>
      <c r="P1" s="1" t="s">
        <v>64</v>
      </c>
      <c r="R1" s="90" t="s">
        <v>131</v>
      </c>
      <c r="S1" s="90"/>
      <c r="T1" s="90"/>
    </row>
    <row r="2" spans="1:20" x14ac:dyDescent="0.35">
      <c r="R2" s="1" t="s">
        <v>260</v>
      </c>
      <c r="S2" s="1" t="s">
        <v>261</v>
      </c>
      <c r="T2" s="1" t="s">
        <v>262</v>
      </c>
    </row>
    <row r="3" spans="1:20" x14ac:dyDescent="0.35">
      <c r="A3" s="2" t="s">
        <v>129</v>
      </c>
      <c r="B3" s="1" t="s">
        <v>104</v>
      </c>
      <c r="D3" s="28">
        <v>757.8</v>
      </c>
      <c r="E3" s="28">
        <v>618</v>
      </c>
      <c r="F3" s="28">
        <v>536.85</v>
      </c>
      <c r="G3" s="28">
        <v>642.85</v>
      </c>
      <c r="H3" s="28">
        <v>546.9</v>
      </c>
      <c r="I3" s="28">
        <v>519.9</v>
      </c>
      <c r="J3" s="28">
        <v>680.05</v>
      </c>
      <c r="K3" s="28">
        <v>782.6</v>
      </c>
      <c r="L3" s="28">
        <v>744</v>
      </c>
      <c r="M3" s="28">
        <v>663.6</v>
      </c>
      <c r="N3" s="28">
        <v>717.8</v>
      </c>
      <c r="O3" s="28">
        <v>741.3</v>
      </c>
      <c r="P3" s="28">
        <v>284.85000000000002</v>
      </c>
      <c r="Q3" s="28"/>
      <c r="R3" s="11">
        <f>SUM(D3:P3)</f>
        <v>8236.5000000000018</v>
      </c>
    </row>
    <row r="4" spans="1:20" x14ac:dyDescent="0.35">
      <c r="A4" s="20" t="s">
        <v>15</v>
      </c>
      <c r="B4" s="21" t="s">
        <v>86</v>
      </c>
      <c r="C4" s="20"/>
      <c r="D4" s="3">
        <v>1.1436986745874975</v>
      </c>
      <c r="E4" s="3">
        <v>0.45482397365719862</v>
      </c>
      <c r="F4" s="3">
        <v>0.74750581726313214</v>
      </c>
      <c r="G4" s="3">
        <v>0.63735057331064127</v>
      </c>
      <c r="H4" s="3">
        <v>1.1455999015419849</v>
      </c>
      <c r="I4" s="3">
        <v>0.52030341798545976</v>
      </c>
      <c r="J4" s="3">
        <v>0.92181192262916056</v>
      </c>
      <c r="K4" s="3">
        <v>0.44081948739848542</v>
      </c>
      <c r="L4" s="3">
        <v>0.3099360977280412</v>
      </c>
      <c r="M4" s="3">
        <v>0.30275155166491174</v>
      </c>
      <c r="N4" s="3">
        <v>0.2478505113195979</v>
      </c>
      <c r="O4" s="3">
        <v>0.20987875887375651</v>
      </c>
      <c r="P4" s="3">
        <v>0.17743810238954438</v>
      </c>
      <c r="Q4" s="3"/>
      <c r="R4" s="3">
        <f>($D$3/$R$3)*D4+($E$3/$R$3)*E4+($F$3/$R$3)*F4+($G$3/$R$3)*G4+($H$3/$R$3)*H4+($I$3/$R$3)*I4+($J$3/$R$3)*J4+($K$3/$R$3)*K4+($L$3/$R$3)*L4+($M$3/$R$3)*M4+($N$3/$R$3)*N4+($O$3/$R$3)*O4+($P$3/$R$3)*P4</f>
        <v>0.56373764319765207</v>
      </c>
      <c r="S4" s="3">
        <f>_xlfn.STDEV.S(D4:P4)</f>
        <v>0.33881849050404172</v>
      </c>
      <c r="T4" s="13"/>
    </row>
    <row r="5" spans="1:20" s="21" customFormat="1" x14ac:dyDescent="0.35">
      <c r="A5" s="6" t="s">
        <v>122</v>
      </c>
      <c r="B5" s="21" t="s">
        <v>86</v>
      </c>
      <c r="C5" s="6">
        <v>1.8778657212804098E-2</v>
      </c>
      <c r="D5" s="6">
        <v>16.071449353380132</v>
      </c>
      <c r="E5" s="6">
        <v>13.096426709687661</v>
      </c>
      <c r="F5" s="6">
        <v>15.785026255006359</v>
      </c>
      <c r="G5" s="6">
        <v>15.307883163879904</v>
      </c>
      <c r="H5" s="6">
        <v>15.908971438694302</v>
      </c>
      <c r="I5" s="6">
        <v>15.807068155973274</v>
      </c>
      <c r="J5" s="6">
        <v>18.602450315967534</v>
      </c>
      <c r="K5" s="6">
        <v>14.583702809326592</v>
      </c>
      <c r="L5" s="6">
        <v>15.270277347900453</v>
      </c>
      <c r="M5" s="6">
        <v>14.462054496889087</v>
      </c>
      <c r="N5" s="6">
        <v>12.88948532651321</v>
      </c>
      <c r="O5" s="6">
        <v>15.125511645191608</v>
      </c>
      <c r="P5" s="6">
        <v>16.84860303287104</v>
      </c>
      <c r="Q5" s="6"/>
      <c r="R5" s="3">
        <f t="shared" ref="R5:R16" si="0">($D$3/$R$3)*D5+($E$3/$R$3)*E5+($F$3/$R$3)*F5+($G$3/$R$3)*G5+($H$3/$R$3)*H5+($I$3/$R$3)*I5+($J$3/$R$3)*J5+($K$3/$R$3)*K5+($L$3/$R$3)*L5+($M$3/$R$3)*M5+($N$3/$R$3)*N5+($O$3/$R$3)*O5+($P$3/$R$3)*P5</f>
        <v>15.272501434879192</v>
      </c>
      <c r="S5" s="3">
        <f t="shared" ref="S5:S28" si="1">_xlfn.STDEV.S(D5:P5)</f>
        <v>1.4893760575015589</v>
      </c>
      <c r="T5" s="13">
        <f t="shared" ref="T5:T16" si="2">S5/R5</f>
        <v>9.7520112461743566E-2</v>
      </c>
    </row>
    <row r="6" spans="1:20" s="21" customFormat="1" x14ac:dyDescent="0.35">
      <c r="A6" s="7" t="s">
        <v>73</v>
      </c>
      <c r="B6" s="22" t="s">
        <v>86</v>
      </c>
      <c r="C6" s="7">
        <v>2.5755793797242674E-3</v>
      </c>
      <c r="D6" s="6">
        <v>0.77487139653301373</v>
      </c>
      <c r="E6" s="6">
        <v>0.31342407471282613</v>
      </c>
      <c r="F6" s="6">
        <v>0.24556413582727019</v>
      </c>
      <c r="G6" s="6">
        <v>0.14218623234076549</v>
      </c>
      <c r="H6" s="6">
        <v>0.16201029765109162</v>
      </c>
      <c r="I6" s="6">
        <v>0.27644938098294641</v>
      </c>
      <c r="J6" s="6">
        <v>0.20495056905029499</v>
      </c>
      <c r="K6" s="6">
        <v>0.16288796656821061</v>
      </c>
      <c r="L6" s="6">
        <v>0.20605114898849394</v>
      </c>
      <c r="M6" s="6">
        <v>0.12169350662570842</v>
      </c>
      <c r="N6" s="6">
        <v>0.18094040223833494</v>
      </c>
      <c r="O6" s="6">
        <v>0.21336311726601606</v>
      </c>
      <c r="P6" s="6">
        <v>0.35012476540817955</v>
      </c>
      <c r="Q6" s="6"/>
      <c r="R6" s="3">
        <f t="shared" si="0"/>
        <v>0.25801582895021907</v>
      </c>
      <c r="S6" s="3">
        <f t="shared" si="1"/>
        <v>0.16904289883495646</v>
      </c>
      <c r="T6" s="13">
        <f t="shared" si="2"/>
        <v>0.65516483823002647</v>
      </c>
    </row>
    <row r="7" spans="1:20" s="21" customFormat="1" x14ac:dyDescent="0.35">
      <c r="A7" s="7" t="s">
        <v>74</v>
      </c>
      <c r="B7" s="22" t="s">
        <v>86</v>
      </c>
      <c r="C7" s="7">
        <v>2.1755896147831735E-3</v>
      </c>
      <c r="D7" s="6">
        <v>0.832258856694717</v>
      </c>
      <c r="E7" s="6">
        <v>0.63636844939294723</v>
      </c>
      <c r="F7" s="6">
        <v>0.83513044758040833</v>
      </c>
      <c r="G7" s="6">
        <v>0.70938582632265013</v>
      </c>
      <c r="H7" s="6">
        <v>0.51933427231166085</v>
      </c>
      <c r="I7" s="6">
        <v>0.64063479348521435</v>
      </c>
      <c r="J7" s="6">
        <v>0.59367724003132749</v>
      </c>
      <c r="K7" s="6">
        <v>0.55460280562692132</v>
      </c>
      <c r="L7" s="6">
        <v>0.31561771700020974</v>
      </c>
      <c r="M7" s="6">
        <v>0.54247276342385609</v>
      </c>
      <c r="N7" s="6">
        <v>0.51421547657447531</v>
      </c>
      <c r="O7" s="6">
        <v>0.6037389666489541</v>
      </c>
      <c r="P7" s="6">
        <v>0.92456839100452692</v>
      </c>
      <c r="Q7" s="6"/>
      <c r="R7" s="3">
        <f t="shared" si="0"/>
        <v>0.61409647380394494</v>
      </c>
      <c r="S7" s="3">
        <f t="shared" si="1"/>
        <v>0.16226998260467426</v>
      </c>
      <c r="T7" s="13">
        <f t="shared" si="2"/>
        <v>0.26424184069892609</v>
      </c>
    </row>
    <row r="8" spans="1:20" s="21" customFormat="1" x14ac:dyDescent="0.35">
      <c r="A8" s="6" t="s">
        <v>75</v>
      </c>
      <c r="B8" s="21" t="s">
        <v>86</v>
      </c>
      <c r="C8" s="6">
        <v>1.3769355498713654E-2</v>
      </c>
      <c r="D8" s="6">
        <v>0.64414054935790011</v>
      </c>
      <c r="E8" s="6">
        <v>0.94726527045465558</v>
      </c>
      <c r="F8" s="6">
        <v>1.2386075658400666</v>
      </c>
      <c r="G8" s="6">
        <v>1.983093379619022</v>
      </c>
      <c r="H8" s="6">
        <v>1.9310156503734075</v>
      </c>
      <c r="I8" s="6">
        <v>2.2884723014997355</v>
      </c>
      <c r="J8" s="6">
        <v>3.3845630887290619</v>
      </c>
      <c r="K8" s="6">
        <v>1.6567047583851893</v>
      </c>
      <c r="L8" s="6">
        <v>3.7355640903040115</v>
      </c>
      <c r="M8" s="6">
        <v>2.293543967937679</v>
      </c>
      <c r="N8" s="6">
        <v>0.67669799612391279</v>
      </c>
      <c r="O8" s="6">
        <v>1.7374264465609923</v>
      </c>
      <c r="P8" s="6">
        <v>0.74056142969716654</v>
      </c>
      <c r="Q8" s="6"/>
      <c r="R8" s="3">
        <f t="shared" si="0"/>
        <v>1.8385562565904654</v>
      </c>
      <c r="S8" s="3">
        <f t="shared" si="1"/>
        <v>0.98215598596722864</v>
      </c>
      <c r="T8" s="13">
        <f t="shared" si="2"/>
        <v>0.53419958320372563</v>
      </c>
    </row>
    <row r="9" spans="1:20" s="21" customFormat="1" x14ac:dyDescent="0.35">
      <c r="A9" s="7" t="s">
        <v>76</v>
      </c>
      <c r="B9" s="22" t="s">
        <v>86</v>
      </c>
      <c r="C9" s="7">
        <v>9.9938812956046124E-4</v>
      </c>
      <c r="D9" s="7">
        <v>5.0826481680268661E-2</v>
      </c>
      <c r="E9" s="7">
        <v>1.6897772080551501E-2</v>
      </c>
      <c r="F9" s="7">
        <v>2.3114028699966243E-2</v>
      </c>
      <c r="G9" s="7">
        <v>1.2858022705491919E-2</v>
      </c>
      <c r="H9" s="7">
        <v>1.2216401718873152E-2</v>
      </c>
      <c r="I9" s="7">
        <v>3.6784406569128028E-2</v>
      </c>
      <c r="J9" s="7">
        <v>1.9753659304849663E-2</v>
      </c>
      <c r="K9" s="7">
        <v>1.0752898736688726E-2</v>
      </c>
      <c r="L9" s="7">
        <v>9.3299281025623782E-3</v>
      </c>
      <c r="M9" s="7">
        <v>1.6930077778230926E-2</v>
      </c>
      <c r="N9" s="7">
        <v>2.4042416183256154E-2</v>
      </c>
      <c r="O9" s="7">
        <v>2.1173894919366353E-2</v>
      </c>
      <c r="P9" s="7">
        <v>5.5072073030423503E-2</v>
      </c>
      <c r="Q9" s="7"/>
      <c r="R9" s="5">
        <f t="shared" si="0"/>
        <v>2.2352350581988933E-2</v>
      </c>
      <c r="S9" s="3">
        <f t="shared" si="1"/>
        <v>1.4801774094833277E-2</v>
      </c>
      <c r="T9" s="13">
        <f t="shared" si="2"/>
        <v>0.66220212682062374</v>
      </c>
    </row>
    <row r="10" spans="1:20" s="21" customFormat="1" x14ac:dyDescent="0.35">
      <c r="A10" s="8" t="s">
        <v>77</v>
      </c>
      <c r="B10" s="23" t="s">
        <v>86</v>
      </c>
      <c r="C10" s="8">
        <v>4.6314426334106122E-4</v>
      </c>
      <c r="D10" s="7">
        <v>5.1700443133880052E-2</v>
      </c>
      <c r="E10" s="7">
        <v>6.7727117556702535E-2</v>
      </c>
      <c r="F10" s="7">
        <v>7.297214716402127E-2</v>
      </c>
      <c r="G10" s="7">
        <v>0.1526248756444554</v>
      </c>
      <c r="H10" s="7">
        <v>9.5887205338544487E-2</v>
      </c>
      <c r="I10" s="7">
        <v>9.0220328588882945E-2</v>
      </c>
      <c r="J10" s="7">
        <v>4.5109814866262581E-2</v>
      </c>
      <c r="K10" s="7">
        <v>4.7086358069375535E-2</v>
      </c>
      <c r="L10" s="7">
        <v>2.0232380106014712E-2</v>
      </c>
      <c r="M10" s="7">
        <v>3.6678360611337488E-2</v>
      </c>
      <c r="N10" s="7">
        <v>4.2615764322184009E-2</v>
      </c>
      <c r="O10" s="7">
        <v>4.4782254366573758E-2</v>
      </c>
      <c r="P10" s="7">
        <v>0.10668008971775343</v>
      </c>
      <c r="Q10" s="7"/>
      <c r="R10" s="5">
        <f t="shared" si="0"/>
        <v>6.2983558923925223E-2</v>
      </c>
      <c r="S10" s="3">
        <f t="shared" si="1"/>
        <v>3.6078355703479739E-2</v>
      </c>
      <c r="T10" s="13">
        <f t="shared" si="2"/>
        <v>0.57282180175078756</v>
      </c>
    </row>
    <row r="11" spans="1:20" s="21" customFormat="1" x14ac:dyDescent="0.35">
      <c r="A11" s="6" t="s">
        <v>78</v>
      </c>
      <c r="B11" s="21" t="s">
        <v>86</v>
      </c>
      <c r="C11" s="6">
        <v>1.5784711266643166E-2</v>
      </c>
      <c r="D11" s="6">
        <v>2.9953454473788108</v>
      </c>
      <c r="E11" s="6">
        <v>4.1531572599751412</v>
      </c>
      <c r="F11" s="6">
        <v>3.3364342677373013</v>
      </c>
      <c r="G11" s="6">
        <v>3.285997021808071</v>
      </c>
      <c r="H11" s="6">
        <v>5.7146898318286627</v>
      </c>
      <c r="I11" s="6">
        <v>3.7569048753377894</v>
      </c>
      <c r="J11" s="6">
        <v>2.6661467119026732</v>
      </c>
      <c r="K11" s="6">
        <v>2.4862223860055384</v>
      </c>
      <c r="L11" s="6">
        <v>4.9543451306076802</v>
      </c>
      <c r="M11" s="6">
        <v>2.0238673031935712</v>
      </c>
      <c r="N11" s="6">
        <v>4.2871162489764796</v>
      </c>
      <c r="O11" s="6">
        <v>3.2884675246386377</v>
      </c>
      <c r="P11" s="6">
        <v>3.0511110116452334</v>
      </c>
      <c r="Q11" s="6"/>
      <c r="R11" s="3">
        <f t="shared" si="0"/>
        <v>3.5197856400161953</v>
      </c>
      <c r="S11" s="3">
        <f t="shared" si="1"/>
        <v>1.0242241045136415</v>
      </c>
      <c r="T11" s="13">
        <f t="shared" si="2"/>
        <v>0.29099047762150904</v>
      </c>
    </row>
    <row r="12" spans="1:20" s="21" customFormat="1" x14ac:dyDescent="0.35">
      <c r="A12" s="6" t="s">
        <v>79</v>
      </c>
      <c r="B12" s="21" t="s">
        <v>86</v>
      </c>
      <c r="C12" s="6">
        <v>2.0576100213124796E-2</v>
      </c>
      <c r="D12" s="6">
        <v>7.6105598638205402E-2</v>
      </c>
      <c r="E12" s="6">
        <v>8.2766031714131369E-2</v>
      </c>
      <c r="F12" s="6">
        <v>8.1862635901155723E-2</v>
      </c>
      <c r="G12" s="6">
        <v>9.3643122737055648E-2</v>
      </c>
      <c r="H12" s="6">
        <v>0.29177885973918172</v>
      </c>
      <c r="I12" s="6">
        <v>0.11655210512089488</v>
      </c>
      <c r="J12" s="6">
        <v>0.13534932169054456</v>
      </c>
      <c r="K12" s="6">
        <v>8.8707227999911292E-2</v>
      </c>
      <c r="L12" s="6">
        <v>0.17926414729736204</v>
      </c>
      <c r="M12" s="6">
        <v>9.9342255368102178E-2</v>
      </c>
      <c r="N12" s="6">
        <v>7.655104901849559E-2</v>
      </c>
      <c r="O12" s="6">
        <v>8.6009361188677233E-2</v>
      </c>
      <c r="P12" s="6">
        <v>0.30473290666221831</v>
      </c>
      <c r="Q12" s="6"/>
      <c r="R12" s="3">
        <f t="shared" si="0"/>
        <v>0.12133926371922529</v>
      </c>
      <c r="S12" s="3">
        <f t="shared" si="1"/>
        <v>7.9326609034063814E-2</v>
      </c>
      <c r="T12" s="13">
        <f t="shared" si="2"/>
        <v>0.65375878015563649</v>
      </c>
    </row>
    <row r="13" spans="1:20" s="21" customFormat="1" x14ac:dyDescent="0.35">
      <c r="A13" s="6" t="s">
        <v>80</v>
      </c>
      <c r="B13" s="21" t="s">
        <v>86</v>
      </c>
      <c r="C13" s="6">
        <v>3.049791748109338E-2</v>
      </c>
      <c r="D13" s="6">
        <v>4.3740876218177883E-2</v>
      </c>
      <c r="E13" s="6">
        <v>5.0086537020112495E-2</v>
      </c>
      <c r="F13" s="6">
        <v>7.7127765192369399E-2</v>
      </c>
      <c r="G13" s="6">
        <v>0.12534025526689144</v>
      </c>
      <c r="H13" s="6">
        <v>0.11699132109882801</v>
      </c>
      <c r="I13" s="6">
        <v>0.14734360041220063</v>
      </c>
      <c r="J13" s="6">
        <v>0.23564800526070986</v>
      </c>
      <c r="K13" s="6">
        <v>0.1054172585665617</v>
      </c>
      <c r="L13" s="6">
        <v>0.24059924224567447</v>
      </c>
      <c r="M13" s="6">
        <v>0.16643485220698795</v>
      </c>
      <c r="N13" s="6">
        <v>4.5526152577180297E-2</v>
      </c>
      <c r="O13" s="6">
        <v>0.10748402092124976</v>
      </c>
      <c r="P13" s="6">
        <v>3.3756504928981475E-2</v>
      </c>
      <c r="Q13" s="6"/>
      <c r="R13" s="5">
        <f t="shared" si="0"/>
        <v>0.11908503918249015</v>
      </c>
      <c r="S13" s="3">
        <f t="shared" si="1"/>
        <v>6.8577812877797767E-2</v>
      </c>
      <c r="T13" s="13">
        <f t="shared" si="2"/>
        <v>0.57587261463387263</v>
      </c>
    </row>
    <row r="14" spans="1:20" s="21" customFormat="1" x14ac:dyDescent="0.35">
      <c r="A14" s="6" t="s">
        <v>81</v>
      </c>
      <c r="B14" s="21" t="s">
        <v>86</v>
      </c>
      <c r="C14" s="6">
        <v>2.434864014971632E-2</v>
      </c>
      <c r="D14" s="6">
        <v>76.443813263771446</v>
      </c>
      <c r="E14" s="6">
        <v>80.467083446189889</v>
      </c>
      <c r="F14" s="6">
        <v>76.154960288625418</v>
      </c>
      <c r="G14" s="6">
        <v>77.402786932505464</v>
      </c>
      <c r="H14" s="6">
        <v>74.440677992661378</v>
      </c>
      <c r="I14" s="6">
        <v>75.272882855070691</v>
      </c>
      <c r="J14" s="6">
        <v>70.721059219493497</v>
      </c>
      <c r="K14" s="6">
        <v>77.248389582376802</v>
      </c>
      <c r="L14" s="6">
        <v>73.594237625998275</v>
      </c>
      <c r="M14" s="6">
        <v>77.145078361891407</v>
      </c>
      <c r="N14" s="6">
        <v>79.332036270094449</v>
      </c>
      <c r="O14" s="6">
        <v>75.492097316248149</v>
      </c>
      <c r="P14" s="6">
        <v>74.21159645283285</v>
      </c>
      <c r="Q14" s="6"/>
      <c r="R14" s="3">
        <f t="shared" si="0"/>
        <v>76.08668284962728</v>
      </c>
      <c r="S14" s="3">
        <f t="shared" si="1"/>
        <v>2.5197024827045875</v>
      </c>
      <c r="T14" s="13">
        <f t="shared" si="2"/>
        <v>3.311620888617739E-2</v>
      </c>
    </row>
    <row r="15" spans="1:20" s="21" customFormat="1" x14ac:dyDescent="0.35">
      <c r="A15" s="8" t="s">
        <v>82</v>
      </c>
      <c r="B15" s="23" t="s">
        <v>86</v>
      </c>
      <c r="C15" s="8">
        <v>2.8026008825257257E-4</v>
      </c>
      <c r="D15" s="8">
        <v>1.0241935943260392E-2</v>
      </c>
      <c r="E15" s="8">
        <v>2.9953095369271848E-3</v>
      </c>
      <c r="F15" s="8">
        <v>5.4594659901196756E-3</v>
      </c>
      <c r="G15" s="8">
        <v>4.0918630613026906E-3</v>
      </c>
      <c r="H15" s="8">
        <v>5.2669513178523978E-3</v>
      </c>
      <c r="I15" s="8">
        <v>4.9272864306779841E-3</v>
      </c>
      <c r="J15" s="8">
        <v>6.579050233503486E-3</v>
      </c>
      <c r="K15" s="8">
        <v>2.2008347627499761E-3</v>
      </c>
      <c r="L15" s="8">
        <v>2.2024441870611452E-3</v>
      </c>
      <c r="M15" s="8">
        <v>3.1377818838669944E-3</v>
      </c>
      <c r="N15" s="8">
        <v>3.8029770959850636E-3</v>
      </c>
      <c r="O15" s="8">
        <v>2.4498985140595027E-3</v>
      </c>
      <c r="P15" s="8">
        <v>3.4445001062832817E-3</v>
      </c>
      <c r="Q15" s="8"/>
      <c r="R15" s="5">
        <f t="shared" si="0"/>
        <v>4.3781169479264062E-3</v>
      </c>
      <c r="S15" s="3">
        <f t="shared" si="1"/>
        <v>2.2251494271258629E-3</v>
      </c>
      <c r="T15" s="13">
        <f t="shared" si="2"/>
        <v>0.50824348768932581</v>
      </c>
    </row>
    <row r="16" spans="1:20" x14ac:dyDescent="0.35">
      <c r="A16" s="1" t="s">
        <v>83</v>
      </c>
      <c r="B16" s="1" t="s">
        <v>86</v>
      </c>
      <c r="C16" s="1">
        <v>5.0000000000000001E-3</v>
      </c>
      <c r="D16" s="5">
        <v>2.6504889541208541</v>
      </c>
      <c r="E16" s="5">
        <v>1.1915214149724607</v>
      </c>
      <c r="F16" s="5">
        <v>2.0772858014148081</v>
      </c>
      <c r="G16" s="5">
        <v>1.7012475533241369</v>
      </c>
      <c r="H16" s="5">
        <v>0.90707397009467228</v>
      </c>
      <c r="I16" s="5">
        <v>1.5747682487211372</v>
      </c>
      <c r="J16" s="5">
        <v>2.3411534044089182</v>
      </c>
      <c r="K16" s="5">
        <v>2.2587276754836059</v>
      </c>
      <c r="L16" s="5">
        <v>0.53816291680238748</v>
      </c>
      <c r="M16" s="5">
        <v>2.1869999999999998</v>
      </c>
      <c r="N16" s="5">
        <v>1.0808921422919755</v>
      </c>
      <c r="O16" s="5">
        <v>1.8733505047631092</v>
      </c>
      <c r="P16" s="5">
        <v>2.9381598560207518</v>
      </c>
      <c r="R16" s="5">
        <f t="shared" si="0"/>
        <v>1.758213004102827</v>
      </c>
      <c r="S16" s="3">
        <f t="shared" si="1"/>
        <v>0.71244608876690718</v>
      </c>
      <c r="T16" s="13">
        <f t="shared" si="2"/>
        <v>0.4052103397622468</v>
      </c>
    </row>
    <row r="17" spans="1:20" x14ac:dyDescent="0.35">
      <c r="A17" s="1" t="s">
        <v>84</v>
      </c>
      <c r="B17" s="1"/>
      <c r="D17" s="3">
        <f>SUM(D4:D16)</f>
        <v>101.78868183143817</v>
      </c>
      <c r="E17" s="3">
        <f t="shared" ref="E17:P17" si="3">SUM(E4:E16)</f>
        <v>101.4805433669512</v>
      </c>
      <c r="F17" s="3">
        <f t="shared" si="3"/>
        <v>100.68105062224238</v>
      </c>
      <c r="G17" s="3">
        <f t="shared" si="3"/>
        <v>101.55848882252585</v>
      </c>
      <c r="H17" s="3">
        <f t="shared" si="3"/>
        <v>101.25151409437044</v>
      </c>
      <c r="I17" s="3">
        <f t="shared" si="3"/>
        <v>100.53331175617804</v>
      </c>
      <c r="J17" s="3">
        <f t="shared" si="3"/>
        <v>99.878252323568333</v>
      </c>
      <c r="K17" s="3">
        <f t="shared" si="3"/>
        <v>99.646222049306644</v>
      </c>
      <c r="L17" s="3">
        <f t="shared" si="3"/>
        <v>99.375820217268227</v>
      </c>
      <c r="M17" s="3">
        <f t="shared" si="3"/>
        <v>99.400985279474739</v>
      </c>
      <c r="N17" s="3">
        <f t="shared" si="3"/>
        <v>99.401772733329537</v>
      </c>
      <c r="O17" s="3">
        <f t="shared" si="3"/>
        <v>98.805733710101151</v>
      </c>
      <c r="P17" s="3">
        <f t="shared" si="3"/>
        <v>99.745849116314943</v>
      </c>
      <c r="Q17" s="3"/>
      <c r="R17" s="3">
        <f>SUM(R4:R16)</f>
        <v>100.24172746052334</v>
      </c>
      <c r="S17" s="3"/>
      <c r="T17" s="13"/>
    </row>
    <row r="18" spans="1:20" x14ac:dyDescent="0.35">
      <c r="S18" s="3"/>
    </row>
    <row r="19" spans="1:20" x14ac:dyDescent="0.35">
      <c r="A19" s="9" t="s">
        <v>88</v>
      </c>
      <c r="B19" s="9" t="s">
        <v>87</v>
      </c>
      <c r="C19" s="9">
        <v>5.0458838010137868</v>
      </c>
      <c r="D19" s="9">
        <v>32.776623727583853</v>
      </c>
      <c r="E19" s="9">
        <v>11.485969328296726</v>
      </c>
      <c r="F19" s="9">
        <v>4.7918493863713802</v>
      </c>
      <c r="G19" s="9">
        <v>3.5398436866933052</v>
      </c>
      <c r="H19" s="9">
        <v>5.0991064358229305</v>
      </c>
      <c r="I19" s="9">
        <v>3.7887847625237039</v>
      </c>
      <c r="J19" s="9">
        <v>6.1378783404842494</v>
      </c>
      <c r="K19" s="9">
        <v>4.9477385355944401</v>
      </c>
      <c r="L19" s="84" t="s">
        <v>98</v>
      </c>
      <c r="M19" s="84" t="s">
        <v>98</v>
      </c>
      <c r="N19" s="9">
        <v>5.6255475772961017</v>
      </c>
      <c r="O19" s="9">
        <v>8.3134945366809312</v>
      </c>
      <c r="P19" s="9">
        <v>7.9407949304133982</v>
      </c>
      <c r="Q19" s="9"/>
      <c r="R19" s="29" t="e">
        <f>($D$3/$R$3)*D19+($E$3/$R$3)*E19+($F$3/$R$3)*F19+($G$3/$R$3)*G19+($H$3/$R$3)*H19+($I$3/$R$3)*I19+($J$3/$R$3)*J19+($K$3/$R$3)*K19+($L$3/$R$3)*L19+($M$3/$R$3)*M19+($N$3/$R$3)*N19+($O$3/$R$3)*O19+($P$3/$R$3)*P19</f>
        <v>#VALUE!</v>
      </c>
      <c r="S19" s="3">
        <f t="shared" si="1"/>
        <v>8.3493241934429463</v>
      </c>
    </row>
    <row r="20" spans="1:20" x14ac:dyDescent="0.35">
      <c r="A20" s="6" t="s">
        <v>89</v>
      </c>
      <c r="B20" s="6" t="s">
        <v>87</v>
      </c>
      <c r="C20" s="10">
        <v>1.2150816159144797</v>
      </c>
      <c r="D20" s="9">
        <v>82.27616175354035</v>
      </c>
      <c r="E20" s="9">
        <v>126.08955895855627</v>
      </c>
      <c r="F20" s="9">
        <v>186.91544070238328</v>
      </c>
      <c r="G20" s="9">
        <v>83.521427756977843</v>
      </c>
      <c r="H20" s="9">
        <v>182.35053244073697</v>
      </c>
      <c r="I20" s="9">
        <v>45.076293370183386</v>
      </c>
      <c r="J20" s="9">
        <v>114.09727133442983</v>
      </c>
      <c r="K20" s="9">
        <v>141.12268986561983</v>
      </c>
      <c r="L20" s="9">
        <v>56.481658374113252</v>
      </c>
      <c r="M20" s="9">
        <v>149.61052800474681</v>
      </c>
      <c r="N20" s="9">
        <v>149.69589943264361</v>
      </c>
      <c r="O20" s="9">
        <v>140.64008452720014</v>
      </c>
      <c r="P20" s="9">
        <v>220.94742127230748</v>
      </c>
      <c r="Q20" s="9"/>
      <c r="R20" s="29">
        <f t="shared" ref="R20:R28" si="4">($D$3/$R$3)*D20+($E$3/$R$3)*E20+($F$3/$R$3)*F20+($G$3/$R$3)*G20+($H$3/$R$3)*H20+($I$3/$R$3)*I20+($J$3/$R$3)*J20+($K$3/$R$3)*K20+($L$3/$R$3)*L20+($M$3/$R$3)*M20+($N$3/$R$3)*N20+($O$3/$R$3)*O20+($P$3/$R$3)*P20</f>
        <v>124.01574078785292</v>
      </c>
      <c r="S20" s="3">
        <f t="shared" si="1"/>
        <v>52.101018027229003</v>
      </c>
    </row>
    <row r="21" spans="1:20" x14ac:dyDescent="0.35">
      <c r="A21" s="9" t="s">
        <v>90</v>
      </c>
      <c r="B21" s="9" t="s">
        <v>87</v>
      </c>
      <c r="C21" s="9">
        <v>11.416409242839883</v>
      </c>
      <c r="D21" s="9">
        <v>231.36827295502974</v>
      </c>
      <c r="E21" s="9">
        <v>238.93390152732414</v>
      </c>
      <c r="F21" s="9">
        <v>243.28408594793231</v>
      </c>
      <c r="G21" s="9">
        <v>223.04010384263492</v>
      </c>
      <c r="H21" s="9">
        <v>166.61077825870643</v>
      </c>
      <c r="I21" s="9">
        <v>250.37585606986116</v>
      </c>
      <c r="J21" s="9">
        <v>216.88788603909703</v>
      </c>
      <c r="K21" s="9">
        <v>239.43199497641425</v>
      </c>
      <c r="L21" s="9">
        <v>153.40857004079803</v>
      </c>
      <c r="M21" s="9">
        <v>231.05878641804046</v>
      </c>
      <c r="N21" s="9">
        <v>227.67971327940313</v>
      </c>
      <c r="O21" s="9">
        <v>220.44415074647819</v>
      </c>
      <c r="P21" s="9">
        <v>272.54110374617983</v>
      </c>
      <c r="Q21" s="9"/>
      <c r="R21" s="29">
        <f t="shared" si="4"/>
        <v>221.58538412860003</v>
      </c>
      <c r="S21" s="3">
        <f t="shared" si="1"/>
        <v>32.07117637546564</v>
      </c>
    </row>
    <row r="22" spans="1:20" x14ac:dyDescent="0.35">
      <c r="A22" s="9" t="s">
        <v>91</v>
      </c>
      <c r="B22" s="9" t="s">
        <v>87</v>
      </c>
      <c r="C22" s="9">
        <v>3.5868756134924262</v>
      </c>
      <c r="D22" s="9">
        <v>400.40020650564622</v>
      </c>
      <c r="E22" s="9">
        <v>524.52068516149882</v>
      </c>
      <c r="F22" s="9">
        <v>565.14143830398825</v>
      </c>
      <c r="G22" s="9">
        <v>1182.0214300231321</v>
      </c>
      <c r="H22" s="9">
        <v>742.60982095224745</v>
      </c>
      <c r="I22" s="9">
        <v>698.72202264206999</v>
      </c>
      <c r="J22" s="9">
        <v>349.35830513310884</v>
      </c>
      <c r="K22" s="9">
        <v>364.66587811936699</v>
      </c>
      <c r="L22" s="9">
        <v>156.69206454519312</v>
      </c>
      <c r="M22" s="9">
        <v>284.05990882975868</v>
      </c>
      <c r="N22" s="9">
        <v>330.0428352386125</v>
      </c>
      <c r="O22" s="9">
        <v>346.82147403905287</v>
      </c>
      <c r="P22" s="9">
        <v>826.19659259821231</v>
      </c>
      <c r="Q22" s="9"/>
      <c r="R22" s="29">
        <f t="shared" si="4"/>
        <v>487.78363338773897</v>
      </c>
      <c r="S22" s="3">
        <f t="shared" si="1"/>
        <v>279.41309974171043</v>
      </c>
    </row>
    <row r="23" spans="1:20" x14ac:dyDescent="0.35">
      <c r="A23" s="9" t="s">
        <v>92</v>
      </c>
      <c r="B23" s="9" t="s">
        <v>87</v>
      </c>
      <c r="C23" s="9">
        <v>32.117096866172552</v>
      </c>
      <c r="D23" s="9">
        <v>56.666148621465027</v>
      </c>
      <c r="E23" s="9">
        <v>73.918389957822782</v>
      </c>
      <c r="F23" s="9">
        <v>112.18460618941774</v>
      </c>
      <c r="G23" s="9">
        <v>47.798246000157427</v>
      </c>
      <c r="H23" s="9">
        <v>65.905562757793689</v>
      </c>
      <c r="I23" s="9">
        <v>45.58477841001131</v>
      </c>
      <c r="J23" s="9">
        <v>11.446376654794632</v>
      </c>
      <c r="K23" s="9">
        <v>16.607936128668648</v>
      </c>
      <c r="L23" s="9">
        <v>32.751244297314834</v>
      </c>
      <c r="M23" s="84" t="s">
        <v>98</v>
      </c>
      <c r="N23" s="9">
        <v>41.784856498904773</v>
      </c>
      <c r="O23" s="84" t="s">
        <v>98</v>
      </c>
      <c r="P23" s="84" t="s">
        <v>98</v>
      </c>
      <c r="Q23" s="9"/>
      <c r="R23" s="29" t="e">
        <f t="shared" si="4"/>
        <v>#VALUE!</v>
      </c>
      <c r="S23" s="3">
        <f t="shared" si="1"/>
        <v>29.297403041052736</v>
      </c>
    </row>
    <row r="24" spans="1:20" x14ac:dyDescent="0.35">
      <c r="A24" s="9" t="s">
        <v>93</v>
      </c>
      <c r="B24" s="9" t="s">
        <v>87</v>
      </c>
      <c r="C24" s="9">
        <v>278.87725800669631</v>
      </c>
      <c r="D24" s="9">
        <v>399.97274010915316</v>
      </c>
      <c r="E24" s="9">
        <v>457.99835729370898</v>
      </c>
      <c r="F24" s="9">
        <v>705.26716082717815</v>
      </c>
      <c r="G24" s="9">
        <v>1146.1289685880843</v>
      </c>
      <c r="H24" s="9">
        <v>1069.7851372589009</v>
      </c>
      <c r="I24" s="9">
        <v>1347.3306593232901</v>
      </c>
      <c r="J24" s="9">
        <v>2154.7985892018455</v>
      </c>
      <c r="K24" s="9">
        <v>963.95027738699491</v>
      </c>
      <c r="L24" s="9">
        <v>2200.0733983741197</v>
      </c>
      <c r="M24" s="9">
        <v>1521.9037578224352</v>
      </c>
      <c r="N24" s="9">
        <v>416.29755888051415</v>
      </c>
      <c r="O24" s="9">
        <v>982.84904379569082</v>
      </c>
      <c r="P24" s="9">
        <v>308.67424112875477</v>
      </c>
      <c r="Q24" s="9"/>
      <c r="R24" s="29">
        <f t="shared" si="4"/>
        <v>1088.9303906544058</v>
      </c>
      <c r="S24" s="3">
        <f t="shared" si="1"/>
        <v>627.08519122043629</v>
      </c>
    </row>
    <row r="25" spans="1:20" x14ac:dyDescent="0.35">
      <c r="A25" s="6" t="s">
        <v>94</v>
      </c>
      <c r="B25" s="6" t="s">
        <v>87</v>
      </c>
      <c r="C25" s="10">
        <v>0.63779916727585895</v>
      </c>
      <c r="D25" s="9">
        <v>11.481251250146366</v>
      </c>
      <c r="E25" s="9">
        <v>9.3295649180623386</v>
      </c>
      <c r="F25" s="9">
        <v>11.012002575452664</v>
      </c>
      <c r="G25" s="9">
        <v>15.235702085183341</v>
      </c>
      <c r="H25" s="9">
        <v>13.888497574576595</v>
      </c>
      <c r="I25" s="9">
        <v>18.573522495691741</v>
      </c>
      <c r="J25" s="9">
        <v>27.515015700236017</v>
      </c>
      <c r="K25" s="9">
        <v>15.473119487944725</v>
      </c>
      <c r="L25" s="9">
        <v>28.808500689297013</v>
      </c>
      <c r="M25" s="9">
        <v>18.631006619766747</v>
      </c>
      <c r="N25" s="9">
        <v>7.3547587062777628</v>
      </c>
      <c r="O25" s="9">
        <v>12.915377484740397</v>
      </c>
      <c r="P25" s="9">
        <v>8.555130456607035</v>
      </c>
      <c r="Q25" s="9"/>
      <c r="R25" s="29">
        <f t="shared" si="4"/>
        <v>15.702358518442947</v>
      </c>
      <c r="S25" s="3">
        <f t="shared" si="1"/>
        <v>6.6985407224876248</v>
      </c>
    </row>
    <row r="26" spans="1:20" x14ac:dyDescent="0.35">
      <c r="A26" s="9" t="s">
        <v>95</v>
      </c>
      <c r="B26" s="9" t="s">
        <v>87</v>
      </c>
      <c r="C26" s="9">
        <v>26.781251651108462</v>
      </c>
      <c r="D26" s="9">
        <v>55.366052690615099</v>
      </c>
      <c r="E26" s="9">
        <v>59.939598209509512</v>
      </c>
      <c r="F26" s="9">
        <v>67.218900447973411</v>
      </c>
      <c r="G26" s="9">
        <v>76.091919502043865</v>
      </c>
      <c r="H26" s="9">
        <v>100.80353934726091</v>
      </c>
      <c r="I26" s="9">
        <v>73.926764265812565</v>
      </c>
      <c r="J26" s="9">
        <v>19.843638165731928</v>
      </c>
      <c r="K26" s="9">
        <v>37.849421457230683</v>
      </c>
      <c r="L26" s="9">
        <v>74.378992363972003</v>
      </c>
      <c r="M26" s="9">
        <v>36.404531898285043</v>
      </c>
      <c r="N26" s="9">
        <v>55.647184432411699</v>
      </c>
      <c r="O26" s="9">
        <v>42.415073070682062</v>
      </c>
      <c r="P26" s="9">
        <v>43.875122052550545</v>
      </c>
      <c r="Q26" s="9"/>
      <c r="R26" s="29">
        <f>($D$3/$R$3)*D26+($E$3/$R$3)*E26+($F$3/$R$3)*F26+($G$3/$R$3)*G26+($H$3/$R$3)*H26+($I$3/$R$3)*I26+($J$3/$R$3)*J26+($K$3/$R$3)*K26+($L$3/$R$3)*L26+($M$3/$R$3)*M26+($N$3/$R$3)*N26+($O$3/$R$3)*O26+($P$3/$R$3)*P26</f>
        <v>56.341955468184771</v>
      </c>
      <c r="S26" s="3">
        <f t="shared" si="1"/>
        <v>21.496652167967813</v>
      </c>
    </row>
    <row r="27" spans="1:20" x14ac:dyDescent="0.35">
      <c r="A27" s="9" t="s">
        <v>96</v>
      </c>
      <c r="B27" s="9" t="s">
        <v>87</v>
      </c>
      <c r="C27" s="9">
        <v>1.6797357596426334</v>
      </c>
      <c r="D27" s="9">
        <v>61.384930544800007</v>
      </c>
      <c r="E27" s="9">
        <v>17.952354799235405</v>
      </c>
      <c r="F27" s="9">
        <v>32.721249427040448</v>
      </c>
      <c r="G27" s="9">
        <v>24.524536299427272</v>
      </c>
      <c r="H27" s="9">
        <v>31.567414854021251</v>
      </c>
      <c r="I27" s="9">
        <v>29.531637084738382</v>
      </c>
      <c r="J27" s="9">
        <v>39.431465288563373</v>
      </c>
      <c r="K27" s="9">
        <v>13.190678969329882</v>
      </c>
      <c r="L27" s="9">
        <v>13.200325036255661</v>
      </c>
      <c r="M27" s="9">
        <v>18.806261245234012</v>
      </c>
      <c r="N27" s="9">
        <v>22.793101440370254</v>
      </c>
      <c r="O27" s="9">
        <v>14.683439826267605</v>
      </c>
      <c r="P27" s="9">
        <v>20.644573541283648</v>
      </c>
      <c r="Q27" s="9"/>
      <c r="R27" s="29">
        <f t="shared" si="4"/>
        <v>26.240195823751744</v>
      </c>
      <c r="S27" s="3">
        <f t="shared" si="1"/>
        <v>13.336408643114446</v>
      </c>
    </row>
    <row r="28" spans="1:20" x14ac:dyDescent="0.35">
      <c r="A28" s="9" t="s">
        <v>97</v>
      </c>
      <c r="B28" s="9" t="s">
        <v>87</v>
      </c>
      <c r="C28" s="9">
        <v>5.4769257394596442</v>
      </c>
      <c r="D28" s="9">
        <v>43.133374048701285</v>
      </c>
      <c r="E28" s="9">
        <v>47.633812047444529</v>
      </c>
      <c r="F28" s="9">
        <v>44.64179157267381</v>
      </c>
      <c r="G28" s="9">
        <v>148.63385166256711</v>
      </c>
      <c r="H28" s="9">
        <v>228.33813756529224</v>
      </c>
      <c r="I28" s="9">
        <v>139.85950015544717</v>
      </c>
      <c r="J28" s="9">
        <v>116.75680827206085</v>
      </c>
      <c r="K28" s="9">
        <v>80.919620665697948</v>
      </c>
      <c r="L28" s="9">
        <v>114.91076320723852</v>
      </c>
      <c r="M28" s="9">
        <v>51.579999352968137</v>
      </c>
      <c r="N28" s="9">
        <v>86.612505218422896</v>
      </c>
      <c r="O28" s="9">
        <v>83.168427499013106</v>
      </c>
      <c r="P28" s="9">
        <v>41.339574652132541</v>
      </c>
      <c r="Q28" s="9"/>
      <c r="R28" s="29">
        <f t="shared" si="4"/>
        <v>94.370122381769022</v>
      </c>
      <c r="S28" s="3">
        <f t="shared" si="1"/>
        <v>54.906366668367156</v>
      </c>
    </row>
    <row r="29" spans="1:20" x14ac:dyDescent="0.35">
      <c r="A29" s="1"/>
      <c r="B29" s="9"/>
      <c r="C29" s="1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</sheetData>
  <mergeCells count="1">
    <mergeCell ref="R1:T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C29" sqref="C29"/>
    </sheetView>
  </sheetViews>
  <sheetFormatPr baseColWidth="10" defaultRowHeight="14.5" x14ac:dyDescent="0.35"/>
  <cols>
    <col min="1" max="3" width="10.90625" style="2"/>
    <col min="17" max="17" width="11.26953125" style="1" bestFit="1" customWidth="1"/>
    <col min="18" max="19" width="10.90625" style="24"/>
  </cols>
  <sheetData>
    <row r="1" spans="1:19" ht="29" x14ac:dyDescent="0.35">
      <c r="C1" s="2" t="s">
        <v>85</v>
      </c>
      <c r="D1" s="26" t="s">
        <v>148</v>
      </c>
      <c r="E1" s="26" t="s">
        <v>149</v>
      </c>
      <c r="F1" s="26" t="s">
        <v>150</v>
      </c>
      <c r="G1" s="26" t="s">
        <v>151</v>
      </c>
      <c r="H1" s="26" t="s">
        <v>152</v>
      </c>
      <c r="I1" s="26" t="s">
        <v>153</v>
      </c>
      <c r="J1" s="26" t="s">
        <v>154</v>
      </c>
      <c r="K1" s="26" t="s">
        <v>155</v>
      </c>
      <c r="L1" s="26" t="s">
        <v>156</v>
      </c>
      <c r="M1" s="26" t="s">
        <v>157</v>
      </c>
      <c r="N1" s="26" t="s">
        <v>158</v>
      </c>
      <c r="O1" s="26" t="s">
        <v>159</v>
      </c>
      <c r="P1" s="26"/>
      <c r="Q1" s="90" t="s">
        <v>160</v>
      </c>
      <c r="R1" s="90"/>
      <c r="S1" s="90"/>
    </row>
    <row r="2" spans="1:19" x14ac:dyDescent="0.35">
      <c r="Q2" s="1" t="s">
        <v>260</v>
      </c>
      <c r="R2" s="24" t="s">
        <v>261</v>
      </c>
      <c r="S2" s="24" t="s">
        <v>262</v>
      </c>
    </row>
    <row r="3" spans="1:19" x14ac:dyDescent="0.35">
      <c r="A3" s="2" t="s">
        <v>129</v>
      </c>
      <c r="B3" s="1" t="s">
        <v>104</v>
      </c>
      <c r="D3" s="30">
        <v>779.6</v>
      </c>
      <c r="E3" s="30">
        <v>620.70000000000005</v>
      </c>
      <c r="F3" s="31">
        <v>687.7</v>
      </c>
      <c r="G3" s="30">
        <v>713.8</v>
      </c>
      <c r="H3" s="30">
        <v>607.4</v>
      </c>
      <c r="I3" s="30">
        <v>649.1</v>
      </c>
      <c r="J3" s="30">
        <v>655.9</v>
      </c>
      <c r="K3" s="30">
        <v>715.5</v>
      </c>
      <c r="L3" s="30">
        <v>708</v>
      </c>
      <c r="M3" s="30">
        <v>676.5</v>
      </c>
      <c r="N3" s="30">
        <v>751.5</v>
      </c>
      <c r="O3" s="30">
        <v>616.29999999999995</v>
      </c>
      <c r="P3" s="30"/>
      <c r="Q3" s="11">
        <f>SUM(D3:O3)</f>
        <v>8182</v>
      </c>
    </row>
    <row r="4" spans="1:19" x14ac:dyDescent="0.35">
      <c r="A4" s="20" t="s">
        <v>15</v>
      </c>
      <c r="B4" s="21" t="s">
        <v>86</v>
      </c>
      <c r="C4" s="20"/>
      <c r="D4" s="28">
        <v>1.0502272009330511</v>
      </c>
      <c r="E4" s="28">
        <v>1.4266634867637009</v>
      </c>
      <c r="F4" s="28">
        <v>1.5598345065589427</v>
      </c>
      <c r="G4" s="28">
        <v>0.50557112442955088</v>
      </c>
      <c r="H4" s="28">
        <v>0.32695782446518251</v>
      </c>
      <c r="I4" s="28">
        <v>2.0083657183541703</v>
      </c>
      <c r="J4" s="28">
        <v>0.40590184282432062</v>
      </c>
      <c r="K4" s="28">
        <v>0.72683342245451854</v>
      </c>
      <c r="L4" s="28">
        <v>0.38490876608391034</v>
      </c>
      <c r="M4" s="28">
        <v>0.32301570921853795</v>
      </c>
      <c r="N4" s="28">
        <v>0.62005481718971112</v>
      </c>
      <c r="O4" s="28">
        <v>0.56391899181082294</v>
      </c>
      <c r="P4" s="28"/>
      <c r="Q4" s="3">
        <f>($D$3/$Q$3)*D4+($E$3/$Q$3)*E4+($F$3/$Q$3)*F4+($G$3/$Q$3)*G4+($H$3/$Q$3)*H4+($I$3/$Q$3)*I4+($J$3/$Q$3)*J4+($K$3/$Q$3)*K4+($L$3/$Q$3)*L4+($M$3/$Q$3)*M4+($N$3/$Q$3)*N4+($O$3/$Q$3)*O4</f>
        <v>0.82264931766602123</v>
      </c>
      <c r="R4" s="28">
        <f>_xlfn.STDEV.S(D4:O4)</f>
        <v>0.55956615468880277</v>
      </c>
      <c r="S4" s="78"/>
    </row>
    <row r="5" spans="1:19" x14ac:dyDescent="0.35">
      <c r="A5" s="6" t="s">
        <v>122</v>
      </c>
      <c r="B5" s="21" t="s">
        <v>86</v>
      </c>
      <c r="C5" s="6">
        <v>1.8778657212804098E-2</v>
      </c>
      <c r="D5" s="6">
        <v>14.731829114693028</v>
      </c>
      <c r="E5" s="6">
        <v>16.665469319045837</v>
      </c>
      <c r="F5" s="6">
        <v>16.50811992313853</v>
      </c>
      <c r="G5" s="6">
        <v>16.479120289933679</v>
      </c>
      <c r="H5" s="6">
        <v>15.868243281128926</v>
      </c>
      <c r="I5" s="6">
        <v>14.375174866098098</v>
      </c>
      <c r="J5" s="6">
        <v>13.381309861519282</v>
      </c>
      <c r="K5" s="6">
        <v>16.16565723647075</v>
      </c>
      <c r="L5" s="6">
        <v>16.483801821440128</v>
      </c>
      <c r="M5" s="6">
        <v>15.760936086349345</v>
      </c>
      <c r="N5" s="6">
        <v>16.555173261567539</v>
      </c>
      <c r="O5" s="6">
        <v>16.289175786404293</v>
      </c>
      <c r="P5" s="6"/>
      <c r="Q5" s="3">
        <f t="shared" ref="Q5:Q16" si="0">($D$3/$Q$3)*D5+($E$3/$Q$3)*E5+($F$3/$Q$3)*F5+($G$3/$Q$3)*G5+($H$3/$Q$3)*H5+($I$3/$Q$3)*I5+($J$3/$Q$3)*J5+($K$3/$Q$3)*K5+($L$3/$Q$3)*L5+($M$3/$Q$3)*M5+($N$3/$Q$3)*N5+($O$3/$Q$3)*O5</f>
        <v>15.774906316166547</v>
      </c>
      <c r="R5" s="28">
        <f t="shared" ref="R5:R28" si="1">_xlfn.STDEV.S(D5:O5)</f>
        <v>1.0505625556714986</v>
      </c>
      <c r="S5" s="78">
        <f t="shared" ref="S5:S16" si="2">R5/Q5</f>
        <v>6.6597070981959106E-2</v>
      </c>
    </row>
    <row r="6" spans="1:19" x14ac:dyDescent="0.35">
      <c r="A6" s="7" t="s">
        <v>73</v>
      </c>
      <c r="B6" s="22" t="s">
        <v>86</v>
      </c>
      <c r="C6" s="7">
        <v>2.5755793797242674E-3</v>
      </c>
      <c r="D6" s="6">
        <v>0.22828889115094619</v>
      </c>
      <c r="E6" s="6">
        <v>0.11509163179000027</v>
      </c>
      <c r="F6" s="6">
        <v>0.23847465510700466</v>
      </c>
      <c r="G6" s="6">
        <v>0.22018750291906766</v>
      </c>
      <c r="H6" s="6">
        <v>0.11198111869900551</v>
      </c>
      <c r="I6" s="6">
        <v>0.14466650716365062</v>
      </c>
      <c r="J6" s="6">
        <v>0.118848565832334</v>
      </c>
      <c r="K6" s="6">
        <v>0.14711011191664783</v>
      </c>
      <c r="L6" s="6">
        <v>0.10811536414940275</v>
      </c>
      <c r="M6" s="6">
        <v>0.16688139468084942</v>
      </c>
      <c r="N6" s="6">
        <v>0.15536855138151714</v>
      </c>
      <c r="O6" s="6">
        <v>0.24599479701260707</v>
      </c>
      <c r="P6" s="6"/>
      <c r="Q6" s="3">
        <f t="shared" si="0"/>
        <v>0.16787065229515902</v>
      </c>
      <c r="R6" s="28">
        <f t="shared" si="1"/>
        <v>5.2631231324396802E-2</v>
      </c>
      <c r="S6" s="78">
        <f t="shared" si="2"/>
        <v>0.31352252823714416</v>
      </c>
    </row>
    <row r="7" spans="1:19" x14ac:dyDescent="0.35">
      <c r="A7" s="7" t="s">
        <v>74</v>
      </c>
      <c r="B7" s="22" t="s">
        <v>86</v>
      </c>
      <c r="C7" s="7">
        <v>2.1755896147831735E-3</v>
      </c>
      <c r="D7" s="6">
        <v>0.47203301480363508</v>
      </c>
      <c r="E7" s="6">
        <v>0.5841874986146306</v>
      </c>
      <c r="F7" s="6">
        <v>0.6448938998621887</v>
      </c>
      <c r="G7" s="6">
        <v>0.71470110367068496</v>
      </c>
      <c r="H7" s="6">
        <v>0.76769966082341334</v>
      </c>
      <c r="I7" s="6">
        <v>0.7252403965939006</v>
      </c>
      <c r="J7" s="6">
        <v>0.50214852753712202</v>
      </c>
      <c r="K7" s="6">
        <v>0.48597851596012953</v>
      </c>
      <c r="L7" s="6">
        <v>0.51198287801354325</v>
      </c>
      <c r="M7" s="6">
        <v>0.24812461840238256</v>
      </c>
      <c r="N7" s="6">
        <v>0.22415284471519745</v>
      </c>
      <c r="O7" s="6">
        <v>0.53146196099945109</v>
      </c>
      <c r="P7" s="6"/>
      <c r="Q7" s="3">
        <f t="shared" si="0"/>
        <v>0.52856410603897874</v>
      </c>
      <c r="R7" s="28">
        <f t="shared" si="1"/>
        <v>0.17163318702942151</v>
      </c>
      <c r="S7" s="78">
        <f t="shared" si="2"/>
        <v>0.32471593335315224</v>
      </c>
    </row>
    <row r="8" spans="1:19" x14ac:dyDescent="0.35">
      <c r="A8" s="6" t="s">
        <v>75</v>
      </c>
      <c r="B8" s="21" t="s">
        <v>86</v>
      </c>
      <c r="C8" s="6">
        <v>1.3769355498713654E-2</v>
      </c>
      <c r="D8" s="6">
        <v>2.372404262484733</v>
      </c>
      <c r="E8" s="6">
        <v>5.8469313453274454</v>
      </c>
      <c r="F8" s="6">
        <v>5.3797329850887268</v>
      </c>
      <c r="G8" s="6">
        <v>1.994050899793409</v>
      </c>
      <c r="H8" s="6">
        <v>2.8009187494503966</v>
      </c>
      <c r="I8" s="6">
        <v>1.5794920498622964</v>
      </c>
      <c r="J8" s="6">
        <v>3.6352786626832412</v>
      </c>
      <c r="K8" s="6">
        <v>4.8896469996534115</v>
      </c>
      <c r="L8" s="6">
        <v>5.6465524461338354</v>
      </c>
      <c r="M8" s="6">
        <v>9.2009355049567993</v>
      </c>
      <c r="N8" s="6">
        <v>8.31155633582242</v>
      </c>
      <c r="O8" s="6">
        <v>3.2545558823997824</v>
      </c>
      <c r="P8" s="6"/>
      <c r="Q8" s="3">
        <f t="shared" si="0"/>
        <v>4.6058750884799808</v>
      </c>
      <c r="R8" s="28">
        <f t="shared" si="1"/>
        <v>2.4333583153775602</v>
      </c>
      <c r="S8" s="78">
        <f t="shared" si="2"/>
        <v>0.5283161763252705</v>
      </c>
    </row>
    <row r="9" spans="1:19" x14ac:dyDescent="0.35">
      <c r="A9" s="7" t="s">
        <v>76</v>
      </c>
      <c r="B9" s="22" t="s">
        <v>86</v>
      </c>
      <c r="C9" s="7">
        <v>9.9938812956046124E-4</v>
      </c>
      <c r="D9" s="6">
        <v>1.3212035779481837E-2</v>
      </c>
      <c r="E9" s="6">
        <v>1.5347840944850019E-2</v>
      </c>
      <c r="F9" s="6">
        <v>2.0759318182362426E-2</v>
      </c>
      <c r="G9" s="6">
        <v>1.9751621749237884E-2</v>
      </c>
      <c r="H9" s="6">
        <v>1.7815691449092542E-2</v>
      </c>
      <c r="I9" s="6">
        <v>1.7290447764530474E-2</v>
      </c>
      <c r="J9" s="6">
        <v>1.5647874325324586E-2</v>
      </c>
      <c r="K9" s="6">
        <v>1.1891110981754672E-2</v>
      </c>
      <c r="L9" s="6">
        <v>1.8251207921810387E-2</v>
      </c>
      <c r="M9" s="6">
        <v>7.674719891750309E-3</v>
      </c>
      <c r="N9" s="6">
        <v>8.0116860506014246E-3</v>
      </c>
      <c r="O9" s="6">
        <v>1.3069128964867014E-2</v>
      </c>
      <c r="P9" s="6"/>
      <c r="Q9" s="3">
        <f t="shared" si="0"/>
        <v>1.4813798515988248E-2</v>
      </c>
      <c r="R9" s="28">
        <f t="shared" si="1"/>
        <v>4.2531654628380029E-3</v>
      </c>
      <c r="S9" s="78">
        <f t="shared" si="2"/>
        <v>0.28710836442440085</v>
      </c>
    </row>
    <row r="10" spans="1:19" x14ac:dyDescent="0.35">
      <c r="A10" s="8" t="s">
        <v>77</v>
      </c>
      <c r="B10" s="23" t="s">
        <v>86</v>
      </c>
      <c r="C10" s="8">
        <v>4.6314426334106122E-4</v>
      </c>
      <c r="D10" s="6">
        <v>4.0364385279192699E-2</v>
      </c>
      <c r="E10" s="6">
        <v>5.1963377638684694E-2</v>
      </c>
      <c r="F10" s="6">
        <v>4.1996223239729555E-2</v>
      </c>
      <c r="G10" s="6">
        <v>8.5678441791562782E-2</v>
      </c>
      <c r="H10" s="6">
        <v>9.3996520965610716E-2</v>
      </c>
      <c r="I10" s="6">
        <v>7.7595940499852342E-2</v>
      </c>
      <c r="J10" s="6">
        <v>3.0883729354004925E-2</v>
      </c>
      <c r="K10" s="6">
        <v>6.9380295600058109E-2</v>
      </c>
      <c r="L10" s="6">
        <v>4.54926704149776E-2</v>
      </c>
      <c r="M10" s="6">
        <v>1.6287065766004881E-2</v>
      </c>
      <c r="N10" s="6">
        <v>8.8729878599808389E-3</v>
      </c>
      <c r="O10" s="6">
        <v>7.0256291146571823E-2</v>
      </c>
      <c r="P10" s="6"/>
      <c r="Q10" s="3">
        <f t="shared" si="0"/>
        <v>5.1859335417964253E-2</v>
      </c>
      <c r="R10" s="28">
        <f t="shared" si="1"/>
        <v>2.7037208934463743E-2</v>
      </c>
      <c r="S10" s="78">
        <f t="shared" si="2"/>
        <v>0.52135664131742732</v>
      </c>
    </row>
    <row r="11" spans="1:19" x14ac:dyDescent="0.35">
      <c r="A11" s="6" t="s">
        <v>78</v>
      </c>
      <c r="B11" s="21" t="s">
        <v>86</v>
      </c>
      <c r="C11" s="6">
        <v>1.5784711266643166E-2</v>
      </c>
      <c r="D11" s="6">
        <v>4.2653706123974873</v>
      </c>
      <c r="E11" s="6">
        <v>2.2305426354199893</v>
      </c>
      <c r="F11" s="6">
        <v>2.8077627139238728</v>
      </c>
      <c r="G11" s="6">
        <v>3.7187295761792223</v>
      </c>
      <c r="H11" s="6">
        <v>2.515146111406255</v>
      </c>
      <c r="I11" s="6">
        <v>3.051218907166632</v>
      </c>
      <c r="J11" s="6">
        <v>2.9845433221286068</v>
      </c>
      <c r="K11" s="6">
        <v>3.3318860794410448</v>
      </c>
      <c r="L11" s="6">
        <v>2.6568671248469622</v>
      </c>
      <c r="M11" s="6">
        <v>2.2030264496034162</v>
      </c>
      <c r="N11" s="6">
        <v>3.3173245383184184</v>
      </c>
      <c r="O11" s="6">
        <v>4.5339062509966386</v>
      </c>
      <c r="P11" s="6"/>
      <c r="Q11" s="3">
        <f t="shared" si="0"/>
        <v>3.1536917451956206</v>
      </c>
      <c r="R11" s="28">
        <f t="shared" si="1"/>
        <v>0.74367700195117192</v>
      </c>
      <c r="S11" s="78">
        <f t="shared" si="2"/>
        <v>0.23581157006993475</v>
      </c>
    </row>
    <row r="12" spans="1:19" x14ac:dyDescent="0.35">
      <c r="A12" s="6" t="s">
        <v>79</v>
      </c>
      <c r="B12" s="21" t="s">
        <v>86</v>
      </c>
      <c r="C12" s="6">
        <v>2.0576100213124796E-2</v>
      </c>
      <c r="D12" s="6">
        <v>9.0456546701933094E-2</v>
      </c>
      <c r="E12" s="6">
        <v>0.1538412729543617</v>
      </c>
      <c r="F12" s="6">
        <v>0.18022818619327172</v>
      </c>
      <c r="G12" s="6">
        <v>9.951734890609705E-2</v>
      </c>
      <c r="H12" s="6">
        <v>8.6474784376600888E-2</v>
      </c>
      <c r="I12" s="6">
        <v>7.5287177212482653E-2</v>
      </c>
      <c r="J12" s="6">
        <v>0.11208988686178374</v>
      </c>
      <c r="K12" s="6">
        <v>0.16331533014337343</v>
      </c>
      <c r="L12" s="6">
        <v>0.15840621036105065</v>
      </c>
      <c r="M12" s="6">
        <v>0.28814041177232175</v>
      </c>
      <c r="N12" s="6">
        <v>0.27207193386142586</v>
      </c>
      <c r="O12" s="6">
        <v>0.11559852574925487</v>
      </c>
      <c r="P12" s="6"/>
      <c r="Q12" s="3">
        <f t="shared" si="0"/>
        <v>0.1510067453814237</v>
      </c>
      <c r="R12" s="28">
        <f t="shared" si="1"/>
        <v>6.9733953575306901E-2</v>
      </c>
      <c r="S12" s="78">
        <f t="shared" si="2"/>
        <v>0.46179363311995014</v>
      </c>
    </row>
    <row r="13" spans="1:19" x14ac:dyDescent="0.35">
      <c r="A13" s="6" t="s">
        <v>80</v>
      </c>
      <c r="B13" s="21" t="s">
        <v>86</v>
      </c>
      <c r="C13" s="6">
        <v>3.049791748109338E-2</v>
      </c>
      <c r="D13" s="6">
        <v>0.13308815575791974</v>
      </c>
      <c r="E13" s="6">
        <v>0.35673789055609756</v>
      </c>
      <c r="F13" s="6">
        <v>0.30071288210716501</v>
      </c>
      <c r="G13" s="6">
        <v>0.11167358734332583</v>
      </c>
      <c r="H13" s="6">
        <v>0.16158183589307232</v>
      </c>
      <c r="I13" s="6">
        <v>0.1067903946207002</v>
      </c>
      <c r="J13" s="6">
        <v>0.28758634968152569</v>
      </c>
      <c r="K13" s="6">
        <v>0.38952730434609306</v>
      </c>
      <c r="L13" s="6">
        <v>0.42240786359534521</v>
      </c>
      <c r="M13" s="6">
        <v>0.68858111465809324</v>
      </c>
      <c r="N13" s="6">
        <v>0.60031346752264025</v>
      </c>
      <c r="O13" s="6">
        <v>0.19974238848330714</v>
      </c>
      <c r="P13" s="6"/>
      <c r="Q13" s="3">
        <f t="shared" si="0"/>
        <v>0.31601312786733426</v>
      </c>
      <c r="R13" s="28">
        <f t="shared" si="1"/>
        <v>0.18957456162123784</v>
      </c>
      <c r="S13" s="78">
        <f t="shared" si="2"/>
        <v>0.59989457685069114</v>
      </c>
    </row>
    <row r="14" spans="1:19" x14ac:dyDescent="0.35">
      <c r="A14" s="6" t="s">
        <v>81</v>
      </c>
      <c r="B14" s="21" t="s">
        <v>86</v>
      </c>
      <c r="C14" s="6">
        <v>2.434864014971632E-2</v>
      </c>
      <c r="D14" s="6">
        <v>75.334961186274896</v>
      </c>
      <c r="E14" s="6">
        <v>71.269239218623653</v>
      </c>
      <c r="F14" s="6">
        <v>71.46331032207496</v>
      </c>
      <c r="G14" s="6">
        <v>74.766291640089818</v>
      </c>
      <c r="H14" s="6">
        <v>75.839026520949659</v>
      </c>
      <c r="I14" s="6">
        <v>75.976167906741395</v>
      </c>
      <c r="J14" s="6">
        <v>77.97521321679443</v>
      </c>
      <c r="K14" s="6">
        <v>71.929701259770084</v>
      </c>
      <c r="L14" s="6">
        <v>72.567304286568501</v>
      </c>
      <c r="M14" s="6">
        <v>70.548747764442012</v>
      </c>
      <c r="N14" s="6">
        <v>69.872810299842698</v>
      </c>
      <c r="O14" s="6">
        <v>72.876554942256817</v>
      </c>
      <c r="P14" s="6"/>
      <c r="Q14" s="3">
        <f t="shared" si="0"/>
        <v>73.331577358975608</v>
      </c>
      <c r="R14" s="28">
        <f t="shared" si="1"/>
        <v>2.5425039438359152</v>
      </c>
      <c r="S14" s="78">
        <f t="shared" si="2"/>
        <v>3.4671338533872664E-2</v>
      </c>
    </row>
    <row r="15" spans="1:19" x14ac:dyDescent="0.35">
      <c r="A15" s="8" t="s">
        <v>82</v>
      </c>
      <c r="B15" s="23" t="s">
        <v>86</v>
      </c>
      <c r="C15" s="8">
        <v>2.8026008825257257E-4</v>
      </c>
      <c r="D15" s="6">
        <v>3.3796861745371094E-3</v>
      </c>
      <c r="E15" s="6">
        <v>3.4581223411361858E-3</v>
      </c>
      <c r="F15" s="6">
        <v>4.7330511656218498E-3</v>
      </c>
      <c r="G15" s="6">
        <v>5.2229896931908206E-3</v>
      </c>
      <c r="H15" s="6">
        <v>4.6955212430942559E-3</v>
      </c>
      <c r="I15" s="6">
        <v>3.7956020071446433E-3</v>
      </c>
      <c r="J15" s="6">
        <v>3.5606727098825052E-3</v>
      </c>
      <c r="K15" s="6">
        <v>2.36013967262202E-3</v>
      </c>
      <c r="L15" s="6">
        <v>3.6896850491488311E-3</v>
      </c>
      <c r="M15" s="6">
        <v>1.1911663857317779E-3</v>
      </c>
      <c r="N15" s="6">
        <v>1.6220014950258054E-3</v>
      </c>
      <c r="O15" s="6">
        <v>2.8208161319245662E-3</v>
      </c>
      <c r="P15" s="6"/>
      <c r="Q15" s="3">
        <f t="shared" si="0"/>
        <v>3.3585655610899618E-3</v>
      </c>
      <c r="R15" s="28">
        <f t="shared" si="1"/>
        <v>1.22473023216739E-3</v>
      </c>
      <c r="S15" s="78">
        <f t="shared" si="2"/>
        <v>0.36465872405656596</v>
      </c>
    </row>
    <row r="16" spans="1:19" x14ac:dyDescent="0.35">
      <c r="A16" s="1" t="s">
        <v>83</v>
      </c>
      <c r="B16" s="1" t="s">
        <v>86</v>
      </c>
      <c r="C16" s="1">
        <v>8.9999999999999993E-3</v>
      </c>
      <c r="D16" s="38">
        <v>1.3051620762453544</v>
      </c>
      <c r="E16" s="38">
        <v>1.7056482902665122</v>
      </c>
      <c r="F16" s="54">
        <v>1.3690428762796663</v>
      </c>
      <c r="G16" s="38">
        <v>2.0402711093158312</v>
      </c>
      <c r="H16" s="38">
        <v>2.217267215476812</v>
      </c>
      <c r="I16" s="38">
        <v>1.7875594759414986</v>
      </c>
      <c r="J16" s="54">
        <v>0.83938453867501139</v>
      </c>
      <c r="K16" s="54">
        <v>1.2395022979622234</v>
      </c>
      <c r="L16" s="38">
        <v>1.3187412334059956</v>
      </c>
      <c r="M16" s="38">
        <v>0.28615311746543903</v>
      </c>
      <c r="N16" s="38">
        <v>0.21746715053884116</v>
      </c>
      <c r="O16" s="54">
        <v>1.2623529108297129</v>
      </c>
      <c r="P16" s="56"/>
      <c r="Q16" s="3">
        <f t="shared" si="0"/>
        <v>1.2817393996175421</v>
      </c>
      <c r="R16" s="28">
        <f t="shared" si="1"/>
        <v>0.61892765523182347</v>
      </c>
      <c r="S16" s="78">
        <f t="shared" si="2"/>
        <v>0.4828810407298903</v>
      </c>
    </row>
    <row r="17" spans="1:18" x14ac:dyDescent="0.35">
      <c r="A17" s="1" t="s">
        <v>84</v>
      </c>
      <c r="B17" s="1"/>
      <c r="D17" s="28">
        <f>SUM(D4:D16)</f>
        <v>100.0407771686762</v>
      </c>
      <c r="E17" s="28">
        <f t="shared" ref="E17:N17" si="3">SUM(E4:E16)</f>
        <v>100.42512193028689</v>
      </c>
      <c r="F17" s="28">
        <f t="shared" si="3"/>
        <v>100.51960154292203</v>
      </c>
      <c r="G17" s="28">
        <f t="shared" si="3"/>
        <v>100.76076723581467</v>
      </c>
      <c r="H17" s="28">
        <f t="shared" si="3"/>
        <v>100.81180483632713</v>
      </c>
      <c r="I17" s="28">
        <f t="shared" si="3"/>
        <v>99.928645390026347</v>
      </c>
      <c r="J17" s="28">
        <f t="shared" si="3"/>
        <v>100.29239705092687</v>
      </c>
      <c r="K17" s="28">
        <f t="shared" si="3"/>
        <v>99.552790104372704</v>
      </c>
      <c r="L17" s="28">
        <f t="shared" si="3"/>
        <v>100.32652155798462</v>
      </c>
      <c r="M17" s="28">
        <f t="shared" si="3"/>
        <v>99.739695123592696</v>
      </c>
      <c r="N17" s="28">
        <f t="shared" si="3"/>
        <v>100.164799876166</v>
      </c>
      <c r="O17" s="28">
        <f>SUM(O4:O16)</f>
        <v>99.959408673186061</v>
      </c>
      <c r="P17" s="28"/>
      <c r="Q17" s="3">
        <f>SUM(Q4:Q16)</f>
        <v>100.20392555717925</v>
      </c>
      <c r="R17" s="28"/>
    </row>
    <row r="18" spans="1:18" x14ac:dyDescent="0.35">
      <c r="R18" s="28"/>
    </row>
    <row r="19" spans="1:18" x14ac:dyDescent="0.35">
      <c r="A19" s="9" t="s">
        <v>88</v>
      </c>
      <c r="B19" s="9" t="s">
        <v>87</v>
      </c>
      <c r="C19" s="9">
        <v>5.0458838010137868</v>
      </c>
      <c r="D19" s="9">
        <v>8.2880619735034795</v>
      </c>
      <c r="E19" s="9">
        <v>13.777061182181377</v>
      </c>
      <c r="F19" s="9">
        <v>13.956637749395462</v>
      </c>
      <c r="G19" s="9">
        <v>5.3914859321903732</v>
      </c>
      <c r="H19" s="9">
        <v>4.753612806647495</v>
      </c>
      <c r="I19" s="9"/>
      <c r="J19" s="9">
        <v>2.5941366462413966</v>
      </c>
      <c r="K19" s="9">
        <v>3.9165793382043068</v>
      </c>
      <c r="L19" s="9">
        <v>6.0624565693543921</v>
      </c>
      <c r="M19" s="9">
        <v>8.8930505044529724</v>
      </c>
      <c r="N19" s="9">
        <v>5.9320694675974703</v>
      </c>
      <c r="O19" s="9">
        <v>7.3005115942589089</v>
      </c>
      <c r="P19" s="9"/>
      <c r="Q19" s="18">
        <f t="shared" ref="Q19:Q28" si="4">($D$3/$Q$3)*D19+($E$3/$Q$3)*E19+($F$3/$Q$3)*F19+($G$3/$Q$3)*G19+($H$3/$Q$3)*H19+($I$3/$Q$3)*I19+($J$3/$Q$3)*J19+($K$3/$Q$3)*K19+($L$3/$Q$3)*L19+($M$3/$Q$3)*M19+($N$3/$Q$3)*N19+($O$3/$Q$3)*O19</f>
        <v>6.7362493288070473</v>
      </c>
      <c r="R19" s="28">
        <f t="shared" si="1"/>
        <v>3.6995956844864177</v>
      </c>
    </row>
    <row r="20" spans="1:18" x14ac:dyDescent="0.35">
      <c r="A20" s="6" t="s">
        <v>89</v>
      </c>
      <c r="B20" s="6" t="s">
        <v>87</v>
      </c>
      <c r="C20" s="10">
        <v>1.2150816159144797</v>
      </c>
      <c r="D20" s="10">
        <v>108.56133474918126</v>
      </c>
      <c r="E20" s="10">
        <v>85.023271514458983</v>
      </c>
      <c r="F20" s="10">
        <v>134.74593510513662</v>
      </c>
      <c r="G20" s="10">
        <v>193.19135628361096</v>
      </c>
      <c r="H20" s="10">
        <v>125.26077781041498</v>
      </c>
      <c r="I20" s="10">
        <v>172.0188679278026</v>
      </c>
      <c r="J20" s="10">
        <v>171.271044890985</v>
      </c>
      <c r="K20" s="10">
        <v>28.114411742788107</v>
      </c>
      <c r="L20" s="10">
        <v>103.66345243694295</v>
      </c>
      <c r="M20" s="10">
        <v>5.3481879424831531</v>
      </c>
      <c r="N20" s="10">
        <v>17.663933190122556</v>
      </c>
      <c r="O20" s="10">
        <v>292.99512558349727</v>
      </c>
      <c r="P20" s="10"/>
      <c r="Q20" s="29">
        <f t="shared" si="4"/>
        <v>117.21163891522941</v>
      </c>
      <c r="R20" s="28">
        <f t="shared" si="1"/>
        <v>82.321693814844807</v>
      </c>
    </row>
    <row r="21" spans="1:18" x14ac:dyDescent="0.35">
      <c r="A21" s="9" t="s">
        <v>90</v>
      </c>
      <c r="B21" s="9" t="s">
        <v>87</v>
      </c>
      <c r="C21" s="9">
        <v>11.416409242839883</v>
      </c>
      <c r="D21" s="9">
        <v>385.6657006400709</v>
      </c>
      <c r="E21" s="9">
        <v>149.65792641764088</v>
      </c>
      <c r="F21" s="9">
        <v>159.65226810102988</v>
      </c>
      <c r="G21" s="9">
        <v>186.63465163202667</v>
      </c>
      <c r="H21" s="9">
        <v>193.2191106067751</v>
      </c>
      <c r="I21" s="9">
        <v>233.25227772981546</v>
      </c>
      <c r="J21" s="9">
        <v>199.46912566452929</v>
      </c>
      <c r="K21" s="9">
        <v>156.37885840326697</v>
      </c>
      <c r="L21" s="9">
        <v>159.49230104676337</v>
      </c>
      <c r="M21" s="9">
        <v>139.12218355537718</v>
      </c>
      <c r="N21" s="9">
        <v>121.71656194759744</v>
      </c>
      <c r="O21" s="9">
        <v>157.69938173016948</v>
      </c>
      <c r="P21" s="9"/>
      <c r="Q21" s="29">
        <f t="shared" si="4"/>
        <v>188.67677582529606</v>
      </c>
      <c r="R21" s="28">
        <f t="shared" si="1"/>
        <v>69.446298789668631</v>
      </c>
    </row>
    <row r="22" spans="1:18" x14ac:dyDescent="0.35">
      <c r="A22" s="9" t="s">
        <v>91</v>
      </c>
      <c r="B22" s="9" t="s">
        <v>87</v>
      </c>
      <c r="C22" s="9">
        <v>3.5868756134924262</v>
      </c>
      <c r="D22" s="9">
        <v>312.60676353218895</v>
      </c>
      <c r="E22" s="9">
        <v>402.43653392645024</v>
      </c>
      <c r="F22" s="9">
        <v>321.13686011902615</v>
      </c>
      <c r="G22" s="9">
        <v>663.54684228891506</v>
      </c>
      <c r="H22" s="9">
        <v>727.96719184751578</v>
      </c>
      <c r="I22" s="9">
        <v>600.9509535476393</v>
      </c>
      <c r="J22" s="9">
        <v>239.18270060057839</v>
      </c>
      <c r="K22" s="9">
        <v>537.32391836079807</v>
      </c>
      <c r="L22" s="9">
        <v>352.32337528483583</v>
      </c>
      <c r="M22" s="9">
        <v>126.13711026019938</v>
      </c>
      <c r="N22" s="9">
        <v>68.717905613661046</v>
      </c>
      <c r="O22" s="9">
        <v>544.10816964494745</v>
      </c>
      <c r="P22" s="9"/>
      <c r="Q22" s="29">
        <f t="shared" si="4"/>
        <v>401.28549904523152</v>
      </c>
      <c r="R22" s="28">
        <f t="shared" si="1"/>
        <v>209.54443632003475</v>
      </c>
    </row>
    <row r="23" spans="1:18" x14ac:dyDescent="0.35">
      <c r="A23" s="9" t="s">
        <v>92</v>
      </c>
      <c r="B23" s="9" t="s">
        <v>87</v>
      </c>
      <c r="C23" s="9">
        <v>32.117096866172552</v>
      </c>
      <c r="D23" s="9">
        <v>35.138613392346699</v>
      </c>
      <c r="E23" s="84" t="s">
        <v>98</v>
      </c>
      <c r="F23" s="9">
        <v>79.996379399232126</v>
      </c>
      <c r="G23" s="9">
        <v>94.092952645457657</v>
      </c>
      <c r="H23" s="9">
        <v>113.55707068309903</v>
      </c>
      <c r="I23" s="9">
        <v>106.3759092618196</v>
      </c>
      <c r="J23" s="9">
        <v>61.872805942166956</v>
      </c>
      <c r="K23" s="9">
        <v>18.025653615480095</v>
      </c>
      <c r="L23" s="84" t="s">
        <v>98</v>
      </c>
      <c r="M23" s="84" t="s">
        <v>98</v>
      </c>
      <c r="N23" s="84" t="s">
        <v>98</v>
      </c>
      <c r="O23" s="9">
        <v>77.017655918935446</v>
      </c>
      <c r="P23" s="9"/>
      <c r="Q23" s="29" t="e">
        <f t="shared" si="4"/>
        <v>#VALUE!</v>
      </c>
      <c r="R23" s="28">
        <f t="shared" si="1"/>
        <v>33.48297942462839</v>
      </c>
    </row>
    <row r="24" spans="1:18" x14ac:dyDescent="0.35">
      <c r="A24" s="9" t="s">
        <v>93</v>
      </c>
      <c r="B24" s="9" t="s">
        <v>87</v>
      </c>
      <c r="C24" s="9">
        <v>278.87725800669631</v>
      </c>
      <c r="D24" s="9">
        <v>1216.9768632217492</v>
      </c>
      <c r="E24" s="9">
        <v>3262.0615754191076</v>
      </c>
      <c r="F24" s="9">
        <v>2715.0313058597217</v>
      </c>
      <c r="G24" s="9">
        <v>1021.1590299365417</v>
      </c>
      <c r="H24" s="9">
        <v>1477.5270923164849</v>
      </c>
      <c r="I24" s="9">
        <v>976.50642709412398</v>
      </c>
      <c r="J24" s="9">
        <v>2629.730134493876</v>
      </c>
      <c r="K24" s="9">
        <v>3561.8925988019237</v>
      </c>
      <c r="L24" s="9">
        <v>3862.5570691167477</v>
      </c>
      <c r="M24" s="9">
        <v>6296.4828103456184</v>
      </c>
      <c r="N24" s="9">
        <v>5489.3509981785128</v>
      </c>
      <c r="O24" s="9">
        <v>1826.472566281466</v>
      </c>
      <c r="P24" s="9"/>
      <c r="Q24" s="29">
        <f t="shared" si="4"/>
        <v>2886.7495597970883</v>
      </c>
      <c r="R24" s="28">
        <f t="shared" si="1"/>
        <v>1733.7339401470999</v>
      </c>
    </row>
    <row r="25" spans="1:18" x14ac:dyDescent="0.35">
      <c r="A25" s="6" t="s">
        <v>94</v>
      </c>
      <c r="B25" s="6" t="s">
        <v>87</v>
      </c>
      <c r="C25" s="10">
        <v>0.63779916727585895</v>
      </c>
      <c r="D25" s="9">
        <v>20.963259310753571</v>
      </c>
      <c r="E25" s="9">
        <v>36.645374774512234</v>
      </c>
      <c r="F25" s="9">
        <v>32.297089096397478</v>
      </c>
      <c r="G25" s="9">
        <v>13.555016466496062</v>
      </c>
      <c r="H25" s="9">
        <v>17.967434697834769</v>
      </c>
      <c r="I25" s="9">
        <v>11.890571716076076</v>
      </c>
      <c r="J25" s="9">
        <v>29.956660732626627</v>
      </c>
      <c r="K25" s="9">
        <v>38.697113778638553</v>
      </c>
      <c r="L25" s="9">
        <v>42.292199853671185</v>
      </c>
      <c r="M25" s="9">
        <v>71.761821677903313</v>
      </c>
      <c r="N25" s="9">
        <v>61.447516107964169</v>
      </c>
      <c r="O25" s="9">
        <v>23.850275347750884</v>
      </c>
      <c r="P25" s="9"/>
      <c r="Q25" s="29">
        <f t="shared" si="4"/>
        <v>33.770404734728785</v>
      </c>
      <c r="R25" s="28">
        <f t="shared" si="1"/>
        <v>18.413232415544538</v>
      </c>
    </row>
    <row r="26" spans="1:18" x14ac:dyDescent="0.35">
      <c r="A26" s="9" t="s">
        <v>95</v>
      </c>
      <c r="B26" s="9" t="s">
        <v>87</v>
      </c>
      <c r="C26" s="9">
        <v>26.781251651108462</v>
      </c>
      <c r="D26" s="9">
        <v>71.498822324967975</v>
      </c>
      <c r="E26" s="84" t="s">
        <v>98</v>
      </c>
      <c r="F26" s="9">
        <v>55.974095309146797</v>
      </c>
      <c r="G26" s="9">
        <v>66.984609819655645</v>
      </c>
      <c r="H26" s="9">
        <v>66.984788792574605</v>
      </c>
      <c r="I26" s="9">
        <v>92.871439403742016</v>
      </c>
      <c r="J26" s="9">
        <v>78.94510970875767</v>
      </c>
      <c r="K26" s="9">
        <v>18.891172710693581</v>
      </c>
      <c r="L26" s="84" t="s">
        <v>98</v>
      </c>
      <c r="M26" s="84" t="s">
        <v>98</v>
      </c>
      <c r="N26" s="9">
        <v>36.568951875308642</v>
      </c>
      <c r="O26" s="9">
        <v>73.190835801259809</v>
      </c>
      <c r="P26" s="9"/>
      <c r="Q26" s="29" t="e">
        <f t="shared" si="4"/>
        <v>#VALUE!</v>
      </c>
      <c r="R26" s="28">
        <f t="shared" si="1"/>
        <v>22.486278037123501</v>
      </c>
    </row>
    <row r="27" spans="1:18" x14ac:dyDescent="0.35">
      <c r="A27" s="9" t="s">
        <v>96</v>
      </c>
      <c r="B27" s="9" t="s">
        <v>87</v>
      </c>
      <c r="C27" s="9">
        <v>1.6797357596426334</v>
      </c>
      <c r="D27" s="9">
        <v>20.256111953492496</v>
      </c>
      <c r="E27" s="9">
        <v>20.726218256203069</v>
      </c>
      <c r="F27" s="9">
        <v>28.009206583162683</v>
      </c>
      <c r="G27" s="9">
        <v>31.303931339631255</v>
      </c>
      <c r="H27" s="9">
        <v>28.142554979426876</v>
      </c>
      <c r="I27" s="9">
        <v>22.748898926437445</v>
      </c>
      <c r="J27" s="9">
        <v>21.340852764533384</v>
      </c>
      <c r="K27" s="9">
        <v>14.145471196318567</v>
      </c>
      <c r="L27" s="9">
        <v>22.114086802429988</v>
      </c>
      <c r="M27" s="9">
        <v>7.1392426451916373</v>
      </c>
      <c r="N27" s="9">
        <v>9.7214481390346492</v>
      </c>
      <c r="O27" s="9">
        <v>16.906530493562038</v>
      </c>
      <c r="P27" s="9"/>
      <c r="Q27" s="29">
        <f t="shared" si="4"/>
        <v>20.099411927422999</v>
      </c>
      <c r="R27" s="28">
        <f t="shared" si="1"/>
        <v>7.3049988684120359</v>
      </c>
    </row>
    <row r="28" spans="1:18" x14ac:dyDescent="0.35">
      <c r="A28" s="9" t="s">
        <v>97</v>
      </c>
      <c r="B28" s="9" t="s">
        <v>87</v>
      </c>
      <c r="C28" s="9">
        <v>5.4769257394596442</v>
      </c>
      <c r="D28" s="9">
        <v>54.190320573320363</v>
      </c>
      <c r="E28" s="9">
        <v>44.884059948871275</v>
      </c>
      <c r="F28" s="9">
        <v>55.907755872040603</v>
      </c>
      <c r="G28" s="9">
        <v>65.323281407373031</v>
      </c>
      <c r="H28" s="9">
        <v>53.705325567694196</v>
      </c>
      <c r="I28" s="9">
        <v>99.94711889863072</v>
      </c>
      <c r="J28" s="9">
        <v>105.5887888564626</v>
      </c>
      <c r="K28" s="9">
        <v>46.799421317377814</v>
      </c>
      <c r="L28" s="9">
        <v>64.457961059965626</v>
      </c>
      <c r="M28" s="9">
        <v>34.896140756345062</v>
      </c>
      <c r="N28" s="9">
        <v>53.345862578412088</v>
      </c>
      <c r="O28" s="9">
        <v>80.761031060119947</v>
      </c>
      <c r="P28" s="9"/>
      <c r="Q28" s="29">
        <f t="shared" si="4"/>
        <v>62.884955869422896</v>
      </c>
      <c r="R28" s="28">
        <f t="shared" si="1"/>
        <v>21.718531858785475</v>
      </c>
    </row>
    <row r="29" spans="1:18" x14ac:dyDescent="0.35">
      <c r="A29" s="1" t="s">
        <v>176</v>
      </c>
      <c r="B29" s="9" t="s">
        <v>87</v>
      </c>
      <c r="C29" s="1"/>
      <c r="D29" s="29">
        <f>D16*(0.4645)*10000</f>
        <v>6062.4778441596718</v>
      </c>
      <c r="E29" s="29">
        <f t="shared" ref="E29:O29" si="5">E16*(0.4645)*10000</f>
        <v>7922.7363082879501</v>
      </c>
      <c r="F29" s="29">
        <f t="shared" si="5"/>
        <v>6359.2041603190501</v>
      </c>
      <c r="G29" s="29">
        <f t="shared" si="5"/>
        <v>9477.059302772037</v>
      </c>
      <c r="H29" s="29">
        <f t="shared" si="5"/>
        <v>10299.206215889793</v>
      </c>
      <c r="I29" s="29">
        <f t="shared" si="5"/>
        <v>8303.2137657482599</v>
      </c>
      <c r="J29" s="29">
        <f t="shared" si="5"/>
        <v>3898.9411821454282</v>
      </c>
      <c r="K29" s="29">
        <f t="shared" si="5"/>
        <v>5757.4881740345281</v>
      </c>
      <c r="L29" s="29">
        <f t="shared" si="5"/>
        <v>6125.5530291708492</v>
      </c>
      <c r="M29" s="29">
        <f t="shared" si="5"/>
        <v>1329.1812306269644</v>
      </c>
      <c r="N29" s="29">
        <f t="shared" si="5"/>
        <v>1010.1349142529173</v>
      </c>
      <c r="O29" s="29">
        <f t="shared" si="5"/>
        <v>5863.6292708040173</v>
      </c>
      <c r="P29" s="29"/>
    </row>
  </sheetData>
  <mergeCells count="1">
    <mergeCell ref="Q1:S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S24" sqref="S24"/>
    </sheetView>
  </sheetViews>
  <sheetFormatPr baseColWidth="10" defaultRowHeight="14.5" x14ac:dyDescent="0.35"/>
  <cols>
    <col min="1" max="3" width="10.90625" style="2"/>
    <col min="21" max="21" width="11.26953125" style="1" bestFit="1" customWidth="1"/>
    <col min="22" max="23" width="10.90625" style="24"/>
  </cols>
  <sheetData>
    <row r="1" spans="1:23" s="27" customFormat="1" ht="29" x14ac:dyDescent="0.35">
      <c r="A1" s="2"/>
      <c r="B1" s="2"/>
      <c r="C1" s="2" t="s">
        <v>85</v>
      </c>
      <c r="D1" s="26" t="s">
        <v>132</v>
      </c>
      <c r="E1" s="26" t="s">
        <v>133</v>
      </c>
      <c r="F1" s="26" t="s">
        <v>134</v>
      </c>
      <c r="G1" s="26" t="s">
        <v>135</v>
      </c>
      <c r="H1" s="26" t="s">
        <v>136</v>
      </c>
      <c r="I1" s="26" t="s">
        <v>137</v>
      </c>
      <c r="J1" s="26" t="s">
        <v>138</v>
      </c>
      <c r="K1" s="26" t="s">
        <v>139</v>
      </c>
      <c r="L1" s="26" t="s">
        <v>140</v>
      </c>
      <c r="M1" s="26" t="s">
        <v>141</v>
      </c>
      <c r="N1" s="26" t="s">
        <v>142</v>
      </c>
      <c r="O1" s="26" t="s">
        <v>143</v>
      </c>
      <c r="P1" s="26" t="s">
        <v>144</v>
      </c>
      <c r="Q1" s="26" t="s">
        <v>145</v>
      </c>
      <c r="R1" s="26" t="s">
        <v>146</v>
      </c>
      <c r="S1" s="26" t="s">
        <v>147</v>
      </c>
      <c r="T1" s="26"/>
      <c r="U1" s="90" t="s">
        <v>175</v>
      </c>
      <c r="V1" s="90"/>
      <c r="W1" s="90"/>
    </row>
    <row r="2" spans="1:23" x14ac:dyDescent="0.35"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" t="s">
        <v>260</v>
      </c>
      <c r="V2" s="24" t="s">
        <v>261</v>
      </c>
      <c r="W2" s="24" t="s">
        <v>262</v>
      </c>
    </row>
    <row r="3" spans="1:23" x14ac:dyDescent="0.35">
      <c r="A3" s="2" t="s">
        <v>129</v>
      </c>
      <c r="B3" s="1" t="s">
        <v>104</v>
      </c>
      <c r="D3" s="28">
        <v>769.3</v>
      </c>
      <c r="E3" s="28">
        <v>779.2</v>
      </c>
      <c r="F3" s="28">
        <v>835.6</v>
      </c>
      <c r="G3" s="28">
        <v>763</v>
      </c>
      <c r="H3" s="28">
        <v>690.8</v>
      </c>
      <c r="I3" s="28">
        <v>635.15</v>
      </c>
      <c r="J3" s="28">
        <v>755.35</v>
      </c>
      <c r="K3" s="28">
        <v>712.8</v>
      </c>
      <c r="L3" s="28">
        <v>841.65</v>
      </c>
      <c r="M3" s="28">
        <v>621.35</v>
      </c>
      <c r="N3" s="28">
        <v>841.2</v>
      </c>
      <c r="O3" s="28">
        <v>706.15</v>
      </c>
      <c r="P3" s="28">
        <v>787.6</v>
      </c>
      <c r="Q3" s="28">
        <v>726.9</v>
      </c>
      <c r="R3" s="28">
        <v>707.7</v>
      </c>
      <c r="S3" s="28">
        <v>1133.5</v>
      </c>
      <c r="T3" s="28"/>
      <c r="U3" s="11">
        <f>SUM(D3:S3)</f>
        <v>12307.25</v>
      </c>
    </row>
    <row r="4" spans="1:23" x14ac:dyDescent="0.35">
      <c r="A4" s="20" t="s">
        <v>15</v>
      </c>
      <c r="B4" s="21" t="s">
        <v>86</v>
      </c>
      <c r="C4" s="20"/>
      <c r="D4" s="28">
        <v>0.36424768842820754</v>
      </c>
      <c r="E4" s="28">
        <v>0.37122877717823144</v>
      </c>
      <c r="F4" s="28">
        <v>0.23937640418093054</v>
      </c>
      <c r="G4" s="28">
        <v>0.24410376171434223</v>
      </c>
      <c r="H4" s="28">
        <v>0.16426834877444207</v>
      </c>
      <c r="I4" s="28">
        <v>0.27355728161091974</v>
      </c>
      <c r="J4" s="28">
        <v>0.48419297740083778</v>
      </c>
      <c r="K4" s="28">
        <v>0.32402316545714882</v>
      </c>
      <c r="L4" s="28">
        <v>0.33025839661586076</v>
      </c>
      <c r="M4" s="28">
        <v>0.28953981544937335</v>
      </c>
      <c r="N4" s="28">
        <v>0.33526040746261287</v>
      </c>
      <c r="O4" s="28">
        <v>0.30388205608676344</v>
      </c>
      <c r="P4" s="28">
        <v>0.35783929397102554</v>
      </c>
      <c r="Q4" s="28">
        <v>0.38031093330650378</v>
      </c>
      <c r="R4" s="28">
        <v>0.58047546081168377</v>
      </c>
      <c r="S4" s="28">
        <v>0.25652962456470618</v>
      </c>
      <c r="T4" s="28"/>
      <c r="U4" s="3">
        <f>($D$3/$U$3)*D4+($E$3/$U$3)*E4+($F$3/$U$3)*F4+($G$3/$U$3)*G4+($H$3/$U$3)*H4+($I$3/$U$3)*I4+($J$3/$U$3)*J4+($K$3/$U$3)*K4+($L$3/$U$3)*L4+($M$3/$U$3)*M4+($N$3/$U$3)*N4+($O$3/$U$3)*O4+($P$3/$U$3)*P4+($Q$3/$U$3)*Q4+($R$3/$U$3)*R4+($S$3/$U$3)*S4</f>
        <v>0.32940036441039966</v>
      </c>
      <c r="V4" s="38">
        <f>_xlfn.STDEV.S(D4:S4)</f>
        <v>9.8891748016643299E-2</v>
      </c>
      <c r="W4" s="78"/>
    </row>
    <row r="5" spans="1:23" s="25" customFormat="1" x14ac:dyDescent="0.35">
      <c r="A5" s="6" t="s">
        <v>122</v>
      </c>
      <c r="B5" s="21" t="s">
        <v>86</v>
      </c>
      <c r="C5" s="6">
        <v>1.8778657212804098E-2</v>
      </c>
      <c r="D5" s="6">
        <v>15.362321053206259</v>
      </c>
      <c r="E5" s="6">
        <v>15.912606397596033</v>
      </c>
      <c r="F5" s="6">
        <v>16.213227946867168</v>
      </c>
      <c r="G5" s="6">
        <v>16.472541163383831</v>
      </c>
      <c r="H5" s="6">
        <v>13.759154076699263</v>
      </c>
      <c r="I5" s="6">
        <v>15.002990841478848</v>
      </c>
      <c r="J5" s="6">
        <v>15.956444548980842</v>
      </c>
      <c r="K5" s="6">
        <v>15.56646400834285</v>
      </c>
      <c r="L5" s="6">
        <v>16.278620101940973</v>
      </c>
      <c r="M5" s="6">
        <v>17.249426247613098</v>
      </c>
      <c r="N5" s="6">
        <v>19.023612242008035</v>
      </c>
      <c r="O5" s="6">
        <v>16.569488599473754</v>
      </c>
      <c r="P5" s="6">
        <v>15.35937028412701</v>
      </c>
      <c r="Q5" s="6">
        <v>15.537670404400666</v>
      </c>
      <c r="R5" s="6">
        <v>17.516576049367533</v>
      </c>
      <c r="S5" s="6">
        <v>16.314721613955346</v>
      </c>
      <c r="T5" s="6"/>
      <c r="U5" s="3">
        <f t="shared" ref="U5:U16" si="0">($D$3/$U$3)*D5+($E$3/$U$3)*E5+($F$3/$U$3)*F5+($G$3/$U$3)*G5+($H$3/$U$3)*H5+($I$3/$U$3)*I5+($J$3/$U$3)*J5+($K$3/$U$3)*K5+($L$3/$U$3)*L5+($M$3/$U$3)*M5+($N$3/$U$3)*N5+($O$3/$U$3)*O5+($P$3/$U$3)*P5+($Q$3/$U$3)*Q5+($R$3/$U$3)*R5+($S$3/$U$3)*S5</f>
        <v>16.162728225087871</v>
      </c>
      <c r="V5" s="38">
        <f t="shared" ref="V5:V28" si="1">_xlfn.STDEV.S(D5:S5)</f>
        <v>1.17593585251764</v>
      </c>
      <c r="W5" s="78">
        <f t="shared" ref="W5:W16" si="2">V5/U5</f>
        <v>7.275602461052004E-2</v>
      </c>
    </row>
    <row r="6" spans="1:23" s="25" customFormat="1" x14ac:dyDescent="0.35">
      <c r="A6" s="7" t="s">
        <v>73</v>
      </c>
      <c r="B6" s="22" t="s">
        <v>86</v>
      </c>
      <c r="C6" s="7">
        <v>2.5755793797242674E-3</v>
      </c>
      <c r="D6" s="7">
        <v>0.14354647807631063</v>
      </c>
      <c r="E6" s="7">
        <v>0.19112627974829452</v>
      </c>
      <c r="F6" s="7">
        <v>0.25716847386222241</v>
      </c>
      <c r="G6" s="7">
        <v>0.30677136178211967</v>
      </c>
      <c r="H6" s="7">
        <v>0.22975112569443212</v>
      </c>
      <c r="I6" s="7">
        <v>0.15542704002268046</v>
      </c>
      <c r="J6" s="7">
        <v>0.10784191577619683</v>
      </c>
      <c r="K6" s="7">
        <v>9.8657844373593262E-2</v>
      </c>
      <c r="L6" s="7">
        <v>0.12182795465358964</v>
      </c>
      <c r="M6" s="7">
        <v>0.12161289598439916</v>
      </c>
      <c r="N6" s="7">
        <v>0.17246998304902411</v>
      </c>
      <c r="O6" s="7">
        <v>0.14624947170084823</v>
      </c>
      <c r="P6" s="7">
        <v>0.17045308455219416</v>
      </c>
      <c r="Q6" s="7">
        <v>0.25262905686610948</v>
      </c>
      <c r="R6" s="7">
        <v>0.5830398047154669</v>
      </c>
      <c r="S6" s="7">
        <v>0.15917302337179326</v>
      </c>
      <c r="T6" s="7"/>
      <c r="U6" s="5">
        <f>($D$3/$U$3)*D6+($E$3/$U$3)*E6+($F$3/$U$3)*F6+($G$3/$U$3)*G6+($H$3/$U$3)*H6+($I$3/$U$3)*I6+($J$3/$U$3)*J6+($K$3/$U$3)*K6+($L$3/$U$3)*L6+($M$3/$U$3)*M6+($N$3/$U$3)*N6+($O$3/$U$3)*O6+($P$3/$U$3)*P6+($Q$3/$U$3)*Q6+($R$3/$U$3)*R6+($S$3/$U$3)*S6</f>
        <v>0.19946836059794135</v>
      </c>
      <c r="V6" s="38">
        <f t="shared" si="1"/>
        <v>0.11760987544731159</v>
      </c>
      <c r="W6" s="78">
        <f t="shared" si="2"/>
        <v>0.5896166945712864</v>
      </c>
    </row>
    <row r="7" spans="1:23" s="25" customFormat="1" x14ac:dyDescent="0.35">
      <c r="A7" s="7" t="s">
        <v>74</v>
      </c>
      <c r="B7" s="22" t="s">
        <v>86</v>
      </c>
      <c r="C7" s="7">
        <v>2.1755896147831735E-3</v>
      </c>
      <c r="D7" s="7">
        <v>0.65926676245594118</v>
      </c>
      <c r="E7" s="7">
        <v>0.68631869807638679</v>
      </c>
      <c r="F7" s="7">
        <v>0.42849136567652413</v>
      </c>
      <c r="G7" s="7">
        <v>0.43650837820860161</v>
      </c>
      <c r="H7" s="7">
        <v>0.45045413773879045</v>
      </c>
      <c r="I7" s="7">
        <v>0.36023988317169586</v>
      </c>
      <c r="J7" s="7">
        <v>0.72833453508207013</v>
      </c>
      <c r="K7" s="7">
        <v>0.74894392639385066</v>
      </c>
      <c r="L7" s="7">
        <v>0.42250171548343796</v>
      </c>
      <c r="M7" s="7">
        <v>0.61310020596275372</v>
      </c>
      <c r="N7" s="7">
        <v>0.64207253871731695</v>
      </c>
      <c r="O7" s="7">
        <v>0.47289310227995102</v>
      </c>
      <c r="P7" s="7">
        <v>0.46991921436241119</v>
      </c>
      <c r="Q7" s="7">
        <v>0.86772463386371057</v>
      </c>
      <c r="R7" s="7">
        <v>0.6333020236305994</v>
      </c>
      <c r="S7" s="7">
        <v>0.84591451054231681</v>
      </c>
      <c r="T7" s="7"/>
      <c r="U7" s="5">
        <f t="shared" si="0"/>
        <v>0.59928206094385217</v>
      </c>
      <c r="V7" s="38">
        <f t="shared" si="1"/>
        <v>0.16005678217079164</v>
      </c>
      <c r="W7" s="78">
        <f t="shared" si="2"/>
        <v>0.26708088328008145</v>
      </c>
    </row>
    <row r="8" spans="1:23" s="25" customFormat="1" x14ac:dyDescent="0.35">
      <c r="A8" s="6" t="s">
        <v>75</v>
      </c>
      <c r="B8" s="21" t="s">
        <v>86</v>
      </c>
      <c r="C8" s="6">
        <v>1.3769355498713654E-2</v>
      </c>
      <c r="D8" s="6">
        <v>1.7143607084842436</v>
      </c>
      <c r="E8" s="6">
        <v>1.0895500450972964</v>
      </c>
      <c r="F8" s="6">
        <v>0.4415070719666207</v>
      </c>
      <c r="G8" s="6">
        <v>0.63381292135589906</v>
      </c>
      <c r="H8" s="6">
        <v>2.1082945809177733</v>
      </c>
      <c r="I8" s="6">
        <v>4.730659113908894</v>
      </c>
      <c r="J8" s="6">
        <v>2.5048673007390057</v>
      </c>
      <c r="K8" s="6">
        <v>3.4526988075907288</v>
      </c>
      <c r="L8" s="6">
        <v>4.1377561870925001</v>
      </c>
      <c r="M8" s="6">
        <v>4.0028583551847019</v>
      </c>
      <c r="N8" s="6">
        <v>0.80433540658579217</v>
      </c>
      <c r="O8" s="6">
        <v>2.3109783636020405</v>
      </c>
      <c r="P8" s="6">
        <v>3.016770225095244</v>
      </c>
      <c r="Q8" s="6">
        <v>3.6859392059774589</v>
      </c>
      <c r="R8" s="6">
        <v>1.8484711785863861</v>
      </c>
      <c r="S8" s="6">
        <v>0.45444671058321895</v>
      </c>
      <c r="T8" s="6"/>
      <c r="U8" s="3">
        <f t="shared" si="0"/>
        <v>2.1931300332606698</v>
      </c>
      <c r="V8" s="38">
        <f t="shared" si="1"/>
        <v>1.4121246190045629</v>
      </c>
      <c r="W8" s="78">
        <f t="shared" si="2"/>
        <v>0.64388549588419297</v>
      </c>
    </row>
    <row r="9" spans="1:23" s="25" customFormat="1" x14ac:dyDescent="0.35">
      <c r="A9" s="7" t="s">
        <v>76</v>
      </c>
      <c r="B9" s="22" t="s">
        <v>86</v>
      </c>
      <c r="C9" s="7">
        <v>9.9938812956046124E-4</v>
      </c>
      <c r="D9" s="7">
        <v>2.0496630906367993E-2</v>
      </c>
      <c r="E9" s="7">
        <v>1.9799710290898484E-2</v>
      </c>
      <c r="F9" s="7">
        <v>1.4580018139723693E-2</v>
      </c>
      <c r="G9" s="7">
        <v>1.2164797450541899E-2</v>
      </c>
      <c r="H9" s="7">
        <v>8.3390982926308203E-3</v>
      </c>
      <c r="I9" s="7">
        <v>4.8945758471841232E-3</v>
      </c>
      <c r="J9" s="7">
        <v>2.498196040100405E-2</v>
      </c>
      <c r="K9" s="7">
        <v>1.6671449674166949E-2</v>
      </c>
      <c r="L9" s="7">
        <v>1.4740047116608675E-2</v>
      </c>
      <c r="M9" s="7">
        <v>1.1824245494232567E-2</v>
      </c>
      <c r="N9" s="7">
        <v>1.1718807288681233E-2</v>
      </c>
      <c r="O9" s="7">
        <v>9.1772560793896944E-3</v>
      </c>
      <c r="P9" s="7">
        <v>1.8110712735990197E-2</v>
      </c>
      <c r="Q9" s="7">
        <v>2.4573754547943621E-2</v>
      </c>
      <c r="R9" s="7">
        <v>5.5951489547965381E-2</v>
      </c>
      <c r="S9" s="7">
        <v>2.2284640138404206E-2</v>
      </c>
      <c r="T9" s="7"/>
      <c r="U9" s="5">
        <f t="shared" si="0"/>
        <v>1.8311017655509045E-2</v>
      </c>
      <c r="V9" s="38">
        <f t="shared" si="1"/>
        <v>1.1657456355185628E-2</v>
      </c>
      <c r="W9" s="78">
        <f t="shared" si="2"/>
        <v>0.63663618125988586</v>
      </c>
    </row>
    <row r="10" spans="1:23" s="25" customFormat="1" x14ac:dyDescent="0.35">
      <c r="A10" s="8" t="s">
        <v>77</v>
      </c>
      <c r="B10" s="23" t="s">
        <v>86</v>
      </c>
      <c r="C10" s="8">
        <v>4.6314426334106122E-4</v>
      </c>
      <c r="D10" s="8">
        <v>6.6919638516519123E-2</v>
      </c>
      <c r="E10" s="8">
        <v>0.15379219480563946</v>
      </c>
      <c r="F10" s="8">
        <v>0.1066439777534833</v>
      </c>
      <c r="G10" s="8">
        <v>0.10877653417487465</v>
      </c>
      <c r="H10" s="8">
        <v>0.10240318729624245</v>
      </c>
      <c r="I10" s="8">
        <v>3.542408863902325E-2</v>
      </c>
      <c r="J10" s="8">
        <v>9.1650182191699195E-2</v>
      </c>
      <c r="K10" s="8">
        <v>0.11437954944901117</v>
      </c>
      <c r="L10" s="8">
        <v>3.203530295028862E-2</v>
      </c>
      <c r="M10" s="8">
        <v>9.0323849486086696E-2</v>
      </c>
      <c r="N10" s="8">
        <v>9.3047034110903953E-2</v>
      </c>
      <c r="O10" s="8">
        <v>6.5621102531151609E-2</v>
      </c>
      <c r="P10" s="8">
        <v>7.1533583356747921E-2</v>
      </c>
      <c r="Q10" s="8">
        <v>0.43385638102434848</v>
      </c>
      <c r="R10" s="8">
        <v>6.7939475143569655E-2</v>
      </c>
      <c r="S10" s="8">
        <v>0.12305474073922236</v>
      </c>
      <c r="T10" s="8"/>
      <c r="U10" s="3">
        <f t="shared" si="0"/>
        <v>0.11004813513959411</v>
      </c>
      <c r="V10" s="38">
        <f t="shared" si="1"/>
        <v>9.1936882335188222E-2</v>
      </c>
      <c r="W10" s="78">
        <f t="shared" si="2"/>
        <v>0.8354242642873313</v>
      </c>
    </row>
    <row r="11" spans="1:23" s="25" customFormat="1" x14ac:dyDescent="0.35">
      <c r="A11" s="6" t="s">
        <v>78</v>
      </c>
      <c r="B11" s="21" t="s">
        <v>86</v>
      </c>
      <c r="C11" s="6">
        <v>1.5784711266643166E-2</v>
      </c>
      <c r="D11" s="6">
        <v>3.4039387903127105</v>
      </c>
      <c r="E11" s="6">
        <v>4.9043742799105283</v>
      </c>
      <c r="F11" s="6">
        <v>7.989054085212663</v>
      </c>
      <c r="G11" s="6">
        <v>8.0023901004004241</v>
      </c>
      <c r="H11" s="6">
        <v>4.8024428759245996</v>
      </c>
      <c r="I11" s="6">
        <v>3.8654989760614651</v>
      </c>
      <c r="J11" s="6">
        <v>1.7351622848102239</v>
      </c>
      <c r="K11" s="6">
        <v>1.7917306768717072</v>
      </c>
      <c r="L11" s="6">
        <v>2.8874740236139296</v>
      </c>
      <c r="M11" s="6">
        <v>2.3862170958129427</v>
      </c>
      <c r="N11" s="6">
        <v>3.4576847009833522</v>
      </c>
      <c r="O11" s="6">
        <v>3.724749932378967</v>
      </c>
      <c r="P11" s="6">
        <v>3.6913648756256658</v>
      </c>
      <c r="Q11" s="6">
        <v>4.0054825268269934</v>
      </c>
      <c r="R11" s="6">
        <v>5.2536856134614114</v>
      </c>
      <c r="S11" s="6">
        <v>2.864917694801592</v>
      </c>
      <c r="T11" s="6"/>
      <c r="U11" s="3">
        <f t="shared" si="0"/>
        <v>4.0478735901452394</v>
      </c>
      <c r="V11" s="38">
        <f t="shared" si="1"/>
        <v>1.8421622032833342</v>
      </c>
      <c r="W11" s="78">
        <f t="shared" si="2"/>
        <v>0.45509380721971526</v>
      </c>
    </row>
    <row r="12" spans="1:23" s="25" customFormat="1" x14ac:dyDescent="0.35">
      <c r="A12" s="6" t="s">
        <v>79</v>
      </c>
      <c r="B12" s="21" t="s">
        <v>86</v>
      </c>
      <c r="C12" s="6">
        <v>2.0576100213124796E-2</v>
      </c>
      <c r="D12" s="6">
        <v>6.8413696414114974E-2</v>
      </c>
      <c r="E12" s="6">
        <v>0.11589451059855643</v>
      </c>
      <c r="F12" s="6">
        <v>0.42745775362639982</v>
      </c>
      <c r="G12" s="6">
        <v>0.29704329237850935</v>
      </c>
      <c r="H12" s="6">
        <v>0.15344840509626864</v>
      </c>
      <c r="I12" s="6">
        <v>0.16510769993757315</v>
      </c>
      <c r="J12" s="6">
        <v>7.3070804258752842E-2</v>
      </c>
      <c r="K12" s="6">
        <v>9.1046429211786392E-2</v>
      </c>
      <c r="L12" s="6">
        <v>0.12552028826941047</v>
      </c>
      <c r="M12" s="6">
        <v>0.11067739143348716</v>
      </c>
      <c r="N12" s="6">
        <v>5.7590842193712348E-2</v>
      </c>
      <c r="O12" s="6">
        <v>9.9215625934566259E-2</v>
      </c>
      <c r="P12" s="6">
        <v>7.9781918727815773E-2</v>
      </c>
      <c r="Q12" s="6">
        <v>0.10929758532437751</v>
      </c>
      <c r="R12" s="6">
        <v>0.10723492860214613</v>
      </c>
      <c r="S12" s="6">
        <v>4.882700721511022E-2</v>
      </c>
      <c r="T12" s="6"/>
      <c r="U12" s="3">
        <f t="shared" si="0"/>
        <v>0.13196822482912376</v>
      </c>
      <c r="V12" s="38">
        <f t="shared" si="1"/>
        <v>9.7776996481989051E-2</v>
      </c>
      <c r="W12" s="78">
        <f t="shared" si="2"/>
        <v>0.74091317518738697</v>
      </c>
    </row>
    <row r="13" spans="1:23" s="25" customFormat="1" x14ac:dyDescent="0.35">
      <c r="A13" s="6" t="s">
        <v>80</v>
      </c>
      <c r="B13" s="21" t="s">
        <v>86</v>
      </c>
      <c r="C13" s="6">
        <v>3.049791748109338E-2</v>
      </c>
      <c r="D13" s="6">
        <v>0.1000622495960731</v>
      </c>
      <c r="E13" s="6">
        <v>7.1235211556291561E-2</v>
      </c>
      <c r="F13" s="6">
        <v>1.3031806520097902E-2</v>
      </c>
      <c r="G13" s="6">
        <v>2.9189088885276167E-2</v>
      </c>
      <c r="H13" s="6">
        <v>0.11941047885825842</v>
      </c>
      <c r="I13" s="6">
        <v>0.29784767794464373</v>
      </c>
      <c r="J13" s="6">
        <v>0.1499292366744355</v>
      </c>
      <c r="K13" s="6">
        <v>0.2287295082110683</v>
      </c>
      <c r="L13" s="6">
        <v>0.25397141905301185</v>
      </c>
      <c r="M13" s="6">
        <v>0.25270466528119195</v>
      </c>
      <c r="N13" s="6">
        <v>5.2154750140541405E-2</v>
      </c>
      <c r="O13" s="6">
        <v>0.13037734050755656</v>
      </c>
      <c r="P13" s="6">
        <v>0.16901678971274442</v>
      </c>
      <c r="Q13" s="6">
        <v>0.22110884665177771</v>
      </c>
      <c r="R13" s="6">
        <v>9.7006625520639475E-2</v>
      </c>
      <c r="S13" s="6">
        <v>2.8574749365139318E-2</v>
      </c>
      <c r="T13" s="6"/>
      <c r="U13" s="3">
        <f t="shared" si="0"/>
        <v>0.1312391888159124</v>
      </c>
      <c r="V13" s="38">
        <f t="shared" si="1"/>
        <v>9.0619960979703387E-2</v>
      </c>
      <c r="W13" s="78">
        <f t="shared" si="2"/>
        <v>0.69049467462660785</v>
      </c>
    </row>
    <row r="14" spans="1:23" s="25" customFormat="1" x14ac:dyDescent="0.35">
      <c r="A14" s="6" t="s">
        <v>81</v>
      </c>
      <c r="B14" s="21" t="s">
        <v>86</v>
      </c>
      <c r="C14" s="6">
        <v>2.434864014971632E-2</v>
      </c>
      <c r="D14" s="6">
        <v>75.484803948173905</v>
      </c>
      <c r="E14" s="6">
        <v>74.697269330789524</v>
      </c>
      <c r="F14" s="6">
        <v>73.168154580445773</v>
      </c>
      <c r="G14" s="6">
        <v>72.84262248522765</v>
      </c>
      <c r="H14" s="6">
        <v>77.533560687933786</v>
      </c>
      <c r="I14" s="6">
        <v>74.717588188861555</v>
      </c>
      <c r="J14" s="6">
        <v>75.675695933504642</v>
      </c>
      <c r="K14" s="6">
        <v>75.251996429476435</v>
      </c>
      <c r="L14" s="6">
        <v>73.19574293554362</v>
      </c>
      <c r="M14" s="6">
        <v>71.581094095416717</v>
      </c>
      <c r="N14" s="6">
        <v>71.78981894192134</v>
      </c>
      <c r="O14" s="6">
        <v>74.31841965019521</v>
      </c>
      <c r="P14" s="6">
        <v>75.100207435398787</v>
      </c>
      <c r="Q14" s="6">
        <v>73.482896477883898</v>
      </c>
      <c r="R14" s="6">
        <v>71.573098981781072</v>
      </c>
      <c r="S14" s="6">
        <v>75.455215054277559</v>
      </c>
      <c r="T14" s="6"/>
      <c r="U14" s="3">
        <f t="shared" si="0"/>
        <v>74.143873694802267</v>
      </c>
      <c r="V14" s="38">
        <f t="shared" si="1"/>
        <v>1.6901715666509485</v>
      </c>
      <c r="W14" s="78">
        <f t="shared" si="2"/>
        <v>2.2795835750478669E-2</v>
      </c>
    </row>
    <row r="15" spans="1:23" s="25" customFormat="1" x14ac:dyDescent="0.35">
      <c r="A15" s="8" t="s">
        <v>82</v>
      </c>
      <c r="B15" s="23" t="s">
        <v>86</v>
      </c>
      <c r="C15" s="8">
        <v>2.8026008825257257E-4</v>
      </c>
      <c r="D15" s="8">
        <v>4.2168179900044546E-3</v>
      </c>
      <c r="E15" s="8">
        <v>4.7687227385507149E-3</v>
      </c>
      <c r="F15" s="8">
        <v>2.1771576736988921E-3</v>
      </c>
      <c r="G15" s="8">
        <v>1.7194488365296996E-3</v>
      </c>
      <c r="H15" s="8">
        <v>1.9353828025788443E-3</v>
      </c>
      <c r="I15" s="8">
        <v>1.7549838437757575E-3</v>
      </c>
      <c r="J15" s="8">
        <v>3.7263918502291353E-3</v>
      </c>
      <c r="K15" s="8">
        <v>4.8583736057425725E-3</v>
      </c>
      <c r="L15" s="8">
        <v>5.8919313586168242E-3</v>
      </c>
      <c r="M15" s="8">
        <v>4.914746432242244E-3</v>
      </c>
      <c r="N15" s="8">
        <v>5.5687333627571058E-3</v>
      </c>
      <c r="O15" s="8">
        <v>3.7100150021077563E-3</v>
      </c>
      <c r="P15" s="8">
        <v>4.1956247559269307E-3</v>
      </c>
      <c r="Q15" s="8">
        <v>3.2449128432368623E-3</v>
      </c>
      <c r="R15" s="8">
        <v>4.6383906335612712E-3</v>
      </c>
      <c r="S15" s="8">
        <v>3.6123981628300782E-3</v>
      </c>
      <c r="T15" s="8"/>
      <c r="U15" s="19">
        <f t="shared" si="0"/>
        <v>3.833333146335939E-3</v>
      </c>
      <c r="V15" s="38">
        <f t="shared" si="1"/>
        <v>1.3370588420446076E-3</v>
      </c>
      <c r="W15" s="78">
        <f t="shared" si="2"/>
        <v>0.34879797580928351</v>
      </c>
    </row>
    <row r="16" spans="1:23" x14ac:dyDescent="0.35">
      <c r="A16" s="1" t="s">
        <v>83</v>
      </c>
      <c r="B16" s="1" t="s">
        <v>86</v>
      </c>
      <c r="C16" s="1">
        <v>8.9999999999999993E-3</v>
      </c>
      <c r="D16" s="54">
        <v>1.8738920136222958</v>
      </c>
      <c r="E16" s="54">
        <v>1.3952222314754783</v>
      </c>
      <c r="F16" s="54">
        <v>0.37566746624061492</v>
      </c>
      <c r="G16" s="54">
        <v>0.33706418998431237</v>
      </c>
      <c r="H16" s="54">
        <v>0.77069476298113881</v>
      </c>
      <c r="I16" s="54">
        <v>0.72838428778533904</v>
      </c>
      <c r="J16" s="54">
        <v>2.8033753892274764</v>
      </c>
      <c r="K16" s="54">
        <v>2.2083850157750478</v>
      </c>
      <c r="L16" s="54">
        <v>1.7088468427776426</v>
      </c>
      <c r="M16" s="54">
        <v>2.3120412569948345</v>
      </c>
      <c r="N16" s="38">
        <v>3.3099846998766047</v>
      </c>
      <c r="O16" s="38">
        <v>1.9159038455160267</v>
      </c>
      <c r="P16" s="38">
        <v>1.3022567195378665</v>
      </c>
      <c r="Q16" s="38">
        <v>1.0785405982594571</v>
      </c>
      <c r="R16" s="38">
        <v>1.5274782582569169</v>
      </c>
      <c r="S16" s="38">
        <v>2.8156381853103576</v>
      </c>
      <c r="U16" s="19">
        <f t="shared" si="0"/>
        <v>1.6966266934246961</v>
      </c>
      <c r="V16" s="38">
        <f t="shared" si="1"/>
        <v>0.887557127797861</v>
      </c>
      <c r="W16" s="78">
        <f t="shared" si="2"/>
        <v>0.5231304748638006</v>
      </c>
    </row>
    <row r="17" spans="1:22" x14ac:dyDescent="0.35">
      <c r="A17" s="1" t="s">
        <v>84</v>
      </c>
      <c r="B17" s="1"/>
      <c r="D17" s="28">
        <f t="shared" ref="D17:U17" si="3">SUM(D4:D16)</f>
        <v>99.266486476182948</v>
      </c>
      <c r="E17" s="28">
        <f t="shared" si="3"/>
        <v>99.61318638986171</v>
      </c>
      <c r="F17" s="28">
        <f t="shared" si="3"/>
        <v>99.676538108165914</v>
      </c>
      <c r="G17" s="28">
        <f t="shared" si="3"/>
        <v>99.724707523782911</v>
      </c>
      <c r="H17" s="28">
        <f t="shared" si="3"/>
        <v>100.20415714901021</v>
      </c>
      <c r="I17" s="28">
        <f t="shared" si="3"/>
        <v>100.3393746391136</v>
      </c>
      <c r="J17" s="28">
        <f t="shared" si="3"/>
        <v>100.33927346089742</v>
      </c>
      <c r="K17" s="28">
        <f t="shared" si="3"/>
        <v>99.898585184433145</v>
      </c>
      <c r="L17" s="28">
        <f t="shared" si="3"/>
        <v>99.515187146469486</v>
      </c>
      <c r="M17" s="28">
        <f t="shared" si="3"/>
        <v>99.026334866546065</v>
      </c>
      <c r="N17" s="28">
        <f t="shared" si="3"/>
        <v>99.75531908770067</v>
      </c>
      <c r="O17" s="28">
        <f t="shared" si="3"/>
        <v>100.07066636128833</v>
      </c>
      <c r="P17" s="28">
        <f t="shared" si="3"/>
        <v>99.810819761959422</v>
      </c>
      <c r="Q17" s="28">
        <f t="shared" si="3"/>
        <v>100.08327531777648</v>
      </c>
      <c r="R17" s="28">
        <f t="shared" si="3"/>
        <v>99.848898280058947</v>
      </c>
      <c r="S17" s="28">
        <f t="shared" si="3"/>
        <v>99.392909953027598</v>
      </c>
      <c r="T17" s="28"/>
      <c r="U17" s="3">
        <f t="shared" si="3"/>
        <v>99.7677829222594</v>
      </c>
      <c r="V17" s="38"/>
    </row>
    <row r="18" spans="1:22" x14ac:dyDescent="0.35">
      <c r="V18" s="38"/>
    </row>
    <row r="19" spans="1:22" x14ac:dyDescent="0.35">
      <c r="A19" s="9" t="s">
        <v>88</v>
      </c>
      <c r="B19" s="9" t="s">
        <v>87</v>
      </c>
      <c r="C19" s="9">
        <v>5.0458838010137868</v>
      </c>
      <c r="D19" s="9">
        <v>1.4974527966247144</v>
      </c>
      <c r="E19" s="9">
        <v>1.0168616546269851</v>
      </c>
      <c r="F19" s="9">
        <v>0.83874020879233613</v>
      </c>
      <c r="G19" s="9">
        <v>0.69700629986739571</v>
      </c>
      <c r="H19" s="9">
        <v>1.4460407677850573</v>
      </c>
      <c r="I19" s="9">
        <v>3.9243052870585737</v>
      </c>
      <c r="J19" s="9">
        <v>3.1423178301189192</v>
      </c>
      <c r="K19" s="9">
        <v>5.027514439295687</v>
      </c>
      <c r="L19" s="9">
        <v>7.4256760783799427</v>
      </c>
      <c r="M19" s="9">
        <v>4.4140740926671977</v>
      </c>
      <c r="N19" s="84" t="s">
        <v>98</v>
      </c>
      <c r="O19" s="9">
        <v>6.4342917430684912</v>
      </c>
      <c r="P19" s="9">
        <v>4.8117800820249936</v>
      </c>
      <c r="Q19" s="9">
        <v>13.384687333984507</v>
      </c>
      <c r="R19" s="9">
        <v>5.9437741618723337</v>
      </c>
      <c r="S19" s="84" t="s">
        <v>98</v>
      </c>
      <c r="T19" s="9"/>
      <c r="U19" s="29" t="e">
        <f t="shared" ref="U19:U28" si="4">($D$3/$U$3)*D19+($E$3/$U$3)*E19+($F$3/$U$3)*F19+($G$3/$U$3)*G19+($H$3/$U$3)*H19+($I$3/$U$3)*I19+($J$3/$U$3)*J19+($K$3/$U$3)*K19+($L$3/$U$3)*L19+($M$3/$U$3)*M19+($N$3/$U$3)*N19+($O$3/$U$3)*O19+($P$3/$U$3)*P19+($Q$3/$U$3)*Q19+($R$3/$U$3)*R19+($S$3/$U$3)*S19</f>
        <v>#VALUE!</v>
      </c>
      <c r="V19" s="38">
        <f t="shared" si="1"/>
        <v>3.4371463819449488</v>
      </c>
    </row>
    <row r="20" spans="1:22" x14ac:dyDescent="0.35">
      <c r="A20" s="6" t="s">
        <v>89</v>
      </c>
      <c r="B20" s="6" t="s">
        <v>87</v>
      </c>
      <c r="C20" s="10">
        <v>1.2150816159144797</v>
      </c>
      <c r="D20" s="9">
        <v>322.78552225437966</v>
      </c>
      <c r="E20" s="9">
        <v>68.493549180796592</v>
      </c>
      <c r="F20" s="9">
        <v>103.2552206293374</v>
      </c>
      <c r="G20" s="9">
        <v>100.3589847573985</v>
      </c>
      <c r="H20" s="9">
        <v>41.249181414172</v>
      </c>
      <c r="I20" s="9">
        <v>252.01386737369887</v>
      </c>
      <c r="J20" s="9">
        <v>42.561797246913343</v>
      </c>
      <c r="K20" s="9">
        <v>70.826156598082633</v>
      </c>
      <c r="L20" s="9">
        <v>436.75475830871869</v>
      </c>
      <c r="M20" s="9">
        <v>404.71888920025003</v>
      </c>
      <c r="N20" s="9">
        <v>34.441937791825715</v>
      </c>
      <c r="O20" s="9">
        <v>224.78356025466005</v>
      </c>
      <c r="P20" s="9">
        <v>175.67296818750813</v>
      </c>
      <c r="Q20" s="9">
        <v>75.761061280118355</v>
      </c>
      <c r="R20" s="9">
        <v>68.953285876454345</v>
      </c>
      <c r="S20" s="9">
        <v>265.8446858266575</v>
      </c>
      <c r="T20" s="9"/>
      <c r="U20" s="29">
        <f t="shared" si="4"/>
        <v>169.49949453731156</v>
      </c>
      <c r="V20" s="38">
        <f t="shared" si="1"/>
        <v>133.71778268546313</v>
      </c>
    </row>
    <row r="21" spans="1:22" x14ac:dyDescent="0.35">
      <c r="A21" s="9" t="s">
        <v>90</v>
      </c>
      <c r="B21" s="9" t="s">
        <v>87</v>
      </c>
      <c r="C21" s="9">
        <v>11.416409242839883</v>
      </c>
      <c r="D21" s="9">
        <v>206.72626702506304</v>
      </c>
      <c r="E21" s="9">
        <v>168.26591316773005</v>
      </c>
      <c r="F21" s="9">
        <v>117.59276435333108</v>
      </c>
      <c r="G21" s="9">
        <v>135.18505125646118</v>
      </c>
      <c r="H21" s="9">
        <v>181.81350509150045</v>
      </c>
      <c r="I21" s="9">
        <v>188.86849273399926</v>
      </c>
      <c r="J21" s="9">
        <v>296.18264675305255</v>
      </c>
      <c r="K21" s="9">
        <v>275.76887771794952</v>
      </c>
      <c r="L21" s="9">
        <v>192.52279543006071</v>
      </c>
      <c r="M21" s="9">
        <v>217.38752004509965</v>
      </c>
      <c r="N21" s="9">
        <v>234.64151050387477</v>
      </c>
      <c r="O21" s="9">
        <v>185.53951383923578</v>
      </c>
      <c r="P21" s="9">
        <v>178.82262851216933</v>
      </c>
      <c r="Q21" s="9">
        <v>206.08049569854873</v>
      </c>
      <c r="R21" s="9">
        <v>207.59075269660235</v>
      </c>
      <c r="S21" s="9">
        <v>207.44813857146147</v>
      </c>
      <c r="T21" s="9"/>
      <c r="U21" s="29">
        <f t="shared" si="4"/>
        <v>199.52507696562975</v>
      </c>
      <c r="V21" s="38">
        <f t="shared" si="1"/>
        <v>44.614510815394986</v>
      </c>
    </row>
    <row r="22" spans="1:22" x14ac:dyDescent="0.35">
      <c r="A22" s="9" t="s">
        <v>91</v>
      </c>
      <c r="B22" s="9" t="s">
        <v>87</v>
      </c>
      <c r="C22" s="9">
        <v>3.5868756134924262</v>
      </c>
      <c r="D22" s="9">
        <v>518.26706807738253</v>
      </c>
      <c r="E22" s="9">
        <v>1191.0618715525356</v>
      </c>
      <c r="F22" s="9">
        <v>825.91691921294478</v>
      </c>
      <c r="G22" s="9">
        <v>842.4327550501522</v>
      </c>
      <c r="H22" s="9">
        <v>793.07361513469255</v>
      </c>
      <c r="I22" s="9">
        <v>274.34605095375611</v>
      </c>
      <c r="J22" s="9">
        <v>709.79569325564535</v>
      </c>
      <c r="K22" s="9">
        <v>885.82597059782302</v>
      </c>
      <c r="L22" s="9">
        <v>248.10119873732415</v>
      </c>
      <c r="M22" s="9">
        <v>699.52375249399211</v>
      </c>
      <c r="N22" s="9">
        <v>720.61377842097102</v>
      </c>
      <c r="O22" s="9">
        <v>508.21040230858478</v>
      </c>
      <c r="P22" s="9">
        <v>554.00031048014682</v>
      </c>
      <c r="Q22" s="9">
        <v>3360.0521393230133</v>
      </c>
      <c r="R22" s="9">
        <v>526.165313649778</v>
      </c>
      <c r="S22" s="9">
        <v>953.01201724507644</v>
      </c>
      <c r="T22" s="9"/>
      <c r="U22" s="29">
        <f>($D$3/$U$3)*D22+($E$3/$U$3)*E22+($F$3/$U$3)*F22+($G$3/$U$3)*G22+($H$3/$U$3)*H22+($I$3/$U$3)*I22+($J$3/$U$3)*J22+($K$3/$U$3)*K22+($L$3/$U$3)*L22+($M$3/$U$3)*M22+($N$3/$U$3)*N22+($O$3/$U$3)*O22+($P$3/$U$3)*P22+($Q$3/$U$3)*Q22+($R$3/$U$3)*R22+($S$3/$U$3)*S22</f>
        <v>852.28081936070339</v>
      </c>
      <c r="V22" s="38">
        <f t="shared" si="1"/>
        <v>712.01607648061963</v>
      </c>
    </row>
    <row r="23" spans="1:22" x14ac:dyDescent="0.35">
      <c r="A23" s="9" t="s">
        <v>92</v>
      </c>
      <c r="B23" s="9" t="s">
        <v>87</v>
      </c>
      <c r="C23" s="9">
        <v>32.117096866172552</v>
      </c>
      <c r="D23" s="9">
        <v>49.300188098903639</v>
      </c>
      <c r="E23" s="9">
        <v>75.3433142402708</v>
      </c>
      <c r="F23" s="9">
        <v>57.056821209772636</v>
      </c>
      <c r="G23" s="9">
        <v>65.92938777518593</v>
      </c>
      <c r="H23" s="9">
        <v>27.507050006108482</v>
      </c>
      <c r="I23" s="9">
        <v>49.796165577907843</v>
      </c>
      <c r="J23" s="9">
        <v>42.69717985863916</v>
      </c>
      <c r="K23" s="9">
        <v>17.80345173715277</v>
      </c>
      <c r="L23" s="9">
        <v>50.240770987592413</v>
      </c>
      <c r="M23" s="9">
        <v>24.060965796093999</v>
      </c>
      <c r="N23" s="84" t="s">
        <v>98</v>
      </c>
      <c r="O23" s="9">
        <v>42.632454913831552</v>
      </c>
      <c r="P23" s="9">
        <v>44.364891680132494</v>
      </c>
      <c r="Q23" s="9">
        <v>36.882599142790703</v>
      </c>
      <c r="R23" s="84" t="s">
        <v>98</v>
      </c>
      <c r="S23" s="9">
        <v>62.566260357466717</v>
      </c>
      <c r="T23" s="9"/>
      <c r="U23" s="29" t="e">
        <f t="shared" si="4"/>
        <v>#VALUE!</v>
      </c>
      <c r="V23" s="38">
        <f t="shared" si="1"/>
        <v>16.229736495056333</v>
      </c>
    </row>
    <row r="24" spans="1:22" x14ac:dyDescent="0.35">
      <c r="A24" s="9" t="s">
        <v>93</v>
      </c>
      <c r="B24" s="9" t="s">
        <v>87</v>
      </c>
      <c r="C24" s="9">
        <v>278.87725800669631</v>
      </c>
      <c r="D24" s="9">
        <v>914.98332024256297</v>
      </c>
      <c r="E24" s="9">
        <v>651.3848194605747</v>
      </c>
      <c r="F24" s="9">
        <v>119.16467645542326</v>
      </c>
      <c r="G24" s="9">
        <v>266.90914476655342</v>
      </c>
      <c r="H24" s="9">
        <v>1091.9062569403943</v>
      </c>
      <c r="I24" s="9">
        <v>2723.5611670979547</v>
      </c>
      <c r="J24" s="9">
        <v>1370.9740819098245</v>
      </c>
      <c r="K24" s="9">
        <v>2091.534876591712</v>
      </c>
      <c r="L24" s="9">
        <v>2322.3504687322134</v>
      </c>
      <c r="M24" s="9">
        <v>2310.7670936157392</v>
      </c>
      <c r="N24" s="9">
        <v>476.91038970891407</v>
      </c>
      <c r="O24" s="9">
        <v>1192.1887863160825</v>
      </c>
      <c r="P24" s="9">
        <v>1545.5133584581633</v>
      </c>
      <c r="Q24" s="9">
        <v>2021.8504726920198</v>
      </c>
      <c r="R24" s="9">
        <v>887.04226281841432</v>
      </c>
      <c r="S24" s="84" t="s">
        <v>98</v>
      </c>
      <c r="T24" s="9"/>
      <c r="U24" s="29" t="e">
        <f t="shared" si="4"/>
        <v>#VALUE!</v>
      </c>
      <c r="V24" s="38">
        <f t="shared" si="1"/>
        <v>811.70006271276839</v>
      </c>
    </row>
    <row r="25" spans="1:22" x14ac:dyDescent="0.35">
      <c r="A25" s="6" t="s">
        <v>94</v>
      </c>
      <c r="B25" s="6" t="s">
        <v>87</v>
      </c>
      <c r="C25" s="10">
        <v>0.63779916727585895</v>
      </c>
      <c r="D25" s="9">
        <v>11.801368377907787</v>
      </c>
      <c r="E25" s="9">
        <v>9.4117563902438981</v>
      </c>
      <c r="F25" s="9">
        <v>5.5795052126847837</v>
      </c>
      <c r="G25" s="9">
        <v>7.2243177369462792</v>
      </c>
      <c r="H25" s="9">
        <v>15.243080618090733</v>
      </c>
      <c r="I25" s="9">
        <v>32.903155615834315</v>
      </c>
      <c r="J25" s="9">
        <v>21.823098819709287</v>
      </c>
      <c r="K25" s="9">
        <v>26.460310855249798</v>
      </c>
      <c r="L25" s="9">
        <v>29.443655206443321</v>
      </c>
      <c r="M25" s="9">
        <v>27.862870045834914</v>
      </c>
      <c r="N25" s="9">
        <v>8.4574294445604163</v>
      </c>
      <c r="O25" s="9">
        <v>16.320291712185444</v>
      </c>
      <c r="P25" s="9">
        <v>19.168404955163968</v>
      </c>
      <c r="Q25" s="9">
        <v>26.443118786784908</v>
      </c>
      <c r="R25" s="9">
        <v>20.691597041589283</v>
      </c>
      <c r="S25" s="9">
        <v>4.8653731371174995</v>
      </c>
      <c r="T25" s="9"/>
      <c r="U25" s="29">
        <f t="shared" si="4"/>
        <v>16.946910294967491</v>
      </c>
      <c r="V25" s="38">
        <f t="shared" si="1"/>
        <v>9.208100273160678</v>
      </c>
    </row>
    <row r="26" spans="1:22" x14ac:dyDescent="0.35">
      <c r="A26" s="9" t="s">
        <v>95</v>
      </c>
      <c r="B26" s="9" t="s">
        <v>87</v>
      </c>
      <c r="C26" s="9">
        <v>26.781251651108462</v>
      </c>
      <c r="D26" s="9">
        <v>39.175649823399397</v>
      </c>
      <c r="E26" s="9">
        <v>70.618073412278051</v>
      </c>
      <c r="F26" s="9">
        <v>118.35739972351941</v>
      </c>
      <c r="G26" s="9">
        <v>119.21162363496022</v>
      </c>
      <c r="H26" s="9">
        <v>75.937395718296486</v>
      </c>
      <c r="I26" s="9">
        <v>93.854925710358444</v>
      </c>
      <c r="J26" s="9">
        <v>47.379205945156997</v>
      </c>
      <c r="K26" s="9">
        <v>24.69763298664266</v>
      </c>
      <c r="L26" s="9">
        <v>113.22953191529996</v>
      </c>
      <c r="M26" s="9">
        <v>34.67230387131184</v>
      </c>
      <c r="N26" s="84" t="s">
        <v>98</v>
      </c>
      <c r="O26" s="9">
        <v>108.90470819210189</v>
      </c>
      <c r="P26" s="9">
        <v>96.187673638417991</v>
      </c>
      <c r="Q26" s="9">
        <v>73.639759450922639</v>
      </c>
      <c r="R26" s="9">
        <v>48.367584454722063</v>
      </c>
      <c r="S26" s="9">
        <v>57.341249860356676</v>
      </c>
      <c r="T26" s="9"/>
      <c r="U26" s="29" t="e">
        <f t="shared" si="4"/>
        <v>#VALUE!</v>
      </c>
      <c r="V26" s="38">
        <f t="shared" si="1"/>
        <v>32.177179671643813</v>
      </c>
    </row>
    <row r="27" spans="1:22" x14ac:dyDescent="0.35">
      <c r="A27" s="9" t="s">
        <v>96</v>
      </c>
      <c r="B27" s="9" t="s">
        <v>87</v>
      </c>
      <c r="C27" s="9">
        <v>1.6797357596426334</v>
      </c>
      <c r="D27" s="9">
        <v>25.273452291685121</v>
      </c>
      <c r="E27" s="9">
        <v>28.581287338159029</v>
      </c>
      <c r="F27" s="9">
        <v>13.04877059624928</v>
      </c>
      <c r="G27" s="9">
        <v>10.305497709655937</v>
      </c>
      <c r="H27" s="9">
        <v>11.599695562642152</v>
      </c>
      <c r="I27" s="9">
        <v>10.518476385151716</v>
      </c>
      <c r="J27" s="9">
        <v>22.334088611396485</v>
      </c>
      <c r="K27" s="9">
        <v>29.118608825653258</v>
      </c>
      <c r="L27" s="9">
        <v>35.313225861505231</v>
      </c>
      <c r="M27" s="9">
        <v>29.456478741894387</v>
      </c>
      <c r="N27" s="9">
        <v>33.376142224390456</v>
      </c>
      <c r="O27" s="9">
        <v>22.235934152118197</v>
      </c>
      <c r="P27" s="9">
        <v>25.146430876097714</v>
      </c>
      <c r="Q27" s="9">
        <v>19.448349473138283</v>
      </c>
      <c r="R27" s="9">
        <v>27.80014329890157</v>
      </c>
      <c r="S27" s="9">
        <v>21.650868698452058</v>
      </c>
      <c r="T27" s="9"/>
      <c r="U27" s="29">
        <f t="shared" si="4"/>
        <v>22.975040094617466</v>
      </c>
      <c r="V27" s="38">
        <f t="shared" si="1"/>
        <v>8.013647479139685</v>
      </c>
    </row>
    <row r="28" spans="1:22" x14ac:dyDescent="0.35">
      <c r="A28" s="9" t="s">
        <v>97</v>
      </c>
      <c r="B28" s="9" t="s">
        <v>87</v>
      </c>
      <c r="C28" s="9">
        <v>5.4769257394596442</v>
      </c>
      <c r="D28" s="9">
        <v>39.698302084806727</v>
      </c>
      <c r="E28" s="9">
        <v>42.775345912761111</v>
      </c>
      <c r="F28" s="9">
        <v>36.778763328003592</v>
      </c>
      <c r="G28" s="9">
        <v>126.2222552825875</v>
      </c>
      <c r="H28" s="9">
        <v>67.760225646922052</v>
      </c>
      <c r="I28" s="9">
        <v>210.54720262172287</v>
      </c>
      <c r="J28" s="9">
        <v>142.69130450936649</v>
      </c>
      <c r="K28" s="9">
        <v>38.880483802661992</v>
      </c>
      <c r="L28" s="9">
        <v>101.49790950104716</v>
      </c>
      <c r="M28" s="9">
        <v>178.05758937479351</v>
      </c>
      <c r="N28" s="9">
        <v>78.353553826503642</v>
      </c>
      <c r="O28" s="9">
        <v>63.814803610390953</v>
      </c>
      <c r="P28" s="9">
        <v>86.57388137920347</v>
      </c>
      <c r="Q28" s="9">
        <v>40.649573981045144</v>
      </c>
      <c r="R28" s="9">
        <v>138.95112305474268</v>
      </c>
      <c r="S28" s="9">
        <v>38.29764670813482</v>
      </c>
      <c r="T28" s="9"/>
      <c r="U28" s="29">
        <f t="shared" si="4"/>
        <v>85.596665579462424</v>
      </c>
      <c r="V28" s="38">
        <f t="shared" si="1"/>
        <v>55.100227357860227</v>
      </c>
    </row>
    <row r="29" spans="1:22" x14ac:dyDescent="0.35">
      <c r="A29" s="1" t="s">
        <v>176</v>
      </c>
      <c r="B29" s="9" t="s">
        <v>87</v>
      </c>
      <c r="C29" s="1"/>
      <c r="D29" s="29">
        <f>D16*(0.4645)*10000</f>
        <v>8704.2284032755651</v>
      </c>
      <c r="E29" s="29">
        <f t="shared" ref="E29:S29" si="5">E16*(0.4645)*10000</f>
        <v>6480.8072652035971</v>
      </c>
      <c r="F29" s="29">
        <f t="shared" si="5"/>
        <v>1744.9753806876563</v>
      </c>
      <c r="G29" s="29">
        <f t="shared" si="5"/>
        <v>1565.6631624771312</v>
      </c>
      <c r="H29" s="29">
        <f t="shared" si="5"/>
        <v>3579.8771740473899</v>
      </c>
      <c r="I29" s="29">
        <f t="shared" si="5"/>
        <v>3383.3450167628998</v>
      </c>
      <c r="J29" s="29">
        <f t="shared" si="5"/>
        <v>13021.678682961629</v>
      </c>
      <c r="K29" s="29">
        <f t="shared" si="5"/>
        <v>10257.948398275097</v>
      </c>
      <c r="L29" s="29">
        <f t="shared" si="5"/>
        <v>7937.593584702151</v>
      </c>
      <c r="M29" s="29">
        <f t="shared" si="5"/>
        <v>10739.431638741005</v>
      </c>
      <c r="N29" s="29">
        <f t="shared" si="5"/>
        <v>15374.87893092683</v>
      </c>
      <c r="O29" s="29">
        <f t="shared" si="5"/>
        <v>8899.373362421944</v>
      </c>
      <c r="P29" s="29">
        <f t="shared" si="5"/>
        <v>6048.9824622533906</v>
      </c>
      <c r="Q29" s="29">
        <f t="shared" si="5"/>
        <v>5009.821078915179</v>
      </c>
      <c r="R29" s="29">
        <f t="shared" si="5"/>
        <v>7095.1365096033787</v>
      </c>
      <c r="S29" s="29">
        <f t="shared" si="5"/>
        <v>13078.639370766612</v>
      </c>
      <c r="T29" s="29"/>
      <c r="U29" s="29"/>
    </row>
  </sheetData>
  <mergeCells count="1">
    <mergeCell ref="U1:W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F26" sqref="F26"/>
    </sheetView>
  </sheetViews>
  <sheetFormatPr baseColWidth="10" defaultRowHeight="14.5" x14ac:dyDescent="0.35"/>
  <cols>
    <col min="1" max="3" width="10.90625" style="2"/>
    <col min="17" max="17" width="11.26953125" style="1" bestFit="1" customWidth="1"/>
    <col min="18" max="19" width="10.90625" style="24"/>
  </cols>
  <sheetData>
    <row r="1" spans="1:19" ht="29" x14ac:dyDescent="0.35">
      <c r="C1" s="1" t="s">
        <v>85</v>
      </c>
      <c r="D1" s="26" t="s">
        <v>161</v>
      </c>
      <c r="E1" s="26" t="s">
        <v>162</v>
      </c>
      <c r="F1" s="26" t="s">
        <v>163</v>
      </c>
      <c r="G1" s="26" t="s">
        <v>164</v>
      </c>
      <c r="H1" s="26" t="s">
        <v>165</v>
      </c>
      <c r="I1" s="26" t="s">
        <v>166</v>
      </c>
      <c r="J1" s="26" t="s">
        <v>167</v>
      </c>
      <c r="K1" s="26" t="s">
        <v>168</v>
      </c>
      <c r="L1" s="26" t="s">
        <v>169</v>
      </c>
      <c r="M1" s="26" t="s">
        <v>170</v>
      </c>
      <c r="N1" s="26" t="s">
        <v>171</v>
      </c>
      <c r="O1" s="26" t="s">
        <v>172</v>
      </c>
      <c r="P1" s="26"/>
      <c r="Q1" s="90" t="s">
        <v>173</v>
      </c>
      <c r="R1" s="90"/>
      <c r="S1" s="90"/>
    </row>
    <row r="2" spans="1:19" x14ac:dyDescent="0.35"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 t="s">
        <v>260</v>
      </c>
      <c r="R2" s="24" t="s">
        <v>261</v>
      </c>
      <c r="S2" s="24" t="s">
        <v>262</v>
      </c>
    </row>
    <row r="3" spans="1:19" x14ac:dyDescent="0.35">
      <c r="A3" s="2" t="s">
        <v>129</v>
      </c>
      <c r="B3" s="1" t="s">
        <v>104</v>
      </c>
      <c r="D3" s="28">
        <v>852.4</v>
      </c>
      <c r="E3" s="28">
        <v>776.45</v>
      </c>
      <c r="F3" s="28">
        <v>881.05</v>
      </c>
      <c r="G3" s="28">
        <v>741.9</v>
      </c>
      <c r="H3" s="28">
        <v>782.7</v>
      </c>
      <c r="I3" s="28">
        <v>662.45</v>
      </c>
      <c r="J3" s="28">
        <v>777.35</v>
      </c>
      <c r="K3" s="28">
        <v>718.35</v>
      </c>
      <c r="L3" s="28">
        <v>654.65</v>
      </c>
      <c r="M3" s="28">
        <v>784.4</v>
      </c>
      <c r="N3" s="28">
        <v>667.85</v>
      </c>
      <c r="O3" s="28">
        <v>589.04999999999995</v>
      </c>
      <c r="P3" s="28"/>
      <c r="Q3" s="11">
        <f>SUM(D3:O3)</f>
        <v>8888.5999999999985</v>
      </c>
    </row>
    <row r="4" spans="1:19" x14ac:dyDescent="0.35">
      <c r="A4" s="20" t="s">
        <v>15</v>
      </c>
      <c r="B4" s="21" t="s">
        <v>86</v>
      </c>
      <c r="C4" s="20"/>
      <c r="D4" s="28">
        <v>0.19967059419738575</v>
      </c>
      <c r="E4" s="28">
        <v>0.20434568306900758</v>
      </c>
      <c r="F4" s="28">
        <v>0.1946883711922851</v>
      </c>
      <c r="G4" s="28">
        <v>0.21090356321325032</v>
      </c>
      <c r="H4" s="28">
        <v>0.33097800150869716</v>
      </c>
      <c r="I4" s="28">
        <v>0.21903711870623965</v>
      </c>
      <c r="J4" s="28">
        <v>0.83496674023429307</v>
      </c>
      <c r="K4" s="28">
        <v>0.9107360344766704</v>
      </c>
      <c r="L4" s="28">
        <v>0.1656714338062244</v>
      </c>
      <c r="M4" s="28">
        <v>0.19699530321733505</v>
      </c>
      <c r="N4" s="28">
        <v>0.22117832253172764</v>
      </c>
      <c r="O4" s="28">
        <v>0.16527593018082598</v>
      </c>
      <c r="P4" s="28"/>
      <c r="Q4" s="3">
        <f>($D$3/$Q$3)*D4+($E$3/$Q$3)*E4+($F$3/$Q$3)*F4+($G$3/$Q$3)*G4+($H$3/$Q$3)*H4+($I$3/$Q$3)*I4+($J$3/$Q$3)*J4+($K$3/$Q$3)*K4+($L$3/$Q$3)*L4+($M$3/$Q$3)*M4+($N$3/$Q$3)*N4+($O$3/$Q$3)*O4</f>
        <v>0.32315087408766946</v>
      </c>
      <c r="R4" s="38">
        <f>_xlfn.STDEV.S(D4:O4)</f>
        <v>0.26156335577544709</v>
      </c>
      <c r="S4" s="78"/>
    </row>
    <row r="5" spans="1:19" x14ac:dyDescent="0.35">
      <c r="A5" s="6" t="s">
        <v>122</v>
      </c>
      <c r="B5" s="21" t="s">
        <v>86</v>
      </c>
      <c r="C5" s="6">
        <v>1.8778657212804098E-2</v>
      </c>
      <c r="D5" s="6">
        <v>16.393250158286847</v>
      </c>
      <c r="E5" s="6">
        <v>18.224806771284346</v>
      </c>
      <c r="F5" s="6">
        <v>16.242214696977655</v>
      </c>
      <c r="G5" s="6">
        <v>16.289039055593186</v>
      </c>
      <c r="H5" s="6">
        <v>15.881742567114818</v>
      </c>
      <c r="I5" s="6">
        <v>17.761872277655065</v>
      </c>
      <c r="J5" s="6">
        <v>16.258826314744823</v>
      </c>
      <c r="K5" s="6">
        <v>17.511552188944457</v>
      </c>
      <c r="L5" s="6">
        <v>14.985306672175573</v>
      </c>
      <c r="M5" s="6">
        <v>15.76308430410565</v>
      </c>
      <c r="N5" s="6">
        <v>16.603954212661929</v>
      </c>
      <c r="O5" s="6">
        <v>15.858901634840015</v>
      </c>
      <c r="P5" s="6"/>
      <c r="Q5" s="3">
        <f t="shared" ref="Q5:Q16" si="0">($D$3/$Q$3)*D5+($E$3/$Q$3)*E5+($F$3/$Q$3)*F5+($G$3/$Q$3)*G5+($H$3/$Q$3)*H5+($I$3/$Q$3)*I5+($J$3/$Q$3)*J5+($K$3/$Q$3)*K5+($L$3/$Q$3)*L5+($M$3/$Q$3)*M5+($N$3/$Q$3)*N5+($O$3/$Q$3)*O5</f>
        <v>16.486268310523783</v>
      </c>
      <c r="R5" s="38">
        <f t="shared" ref="R5:R28" si="1">_xlfn.STDEV.S(D5:O5)</f>
        <v>0.92481923481511585</v>
      </c>
      <c r="S5" s="78">
        <f t="shared" ref="S5:S16" si="2">R5/Q5</f>
        <v>5.6096335289215822E-2</v>
      </c>
    </row>
    <row r="6" spans="1:19" x14ac:dyDescent="0.35">
      <c r="A6" s="7" t="s">
        <v>73</v>
      </c>
      <c r="B6" s="22" t="s">
        <v>86</v>
      </c>
      <c r="C6" s="7">
        <v>2.5755793797242674E-3</v>
      </c>
      <c r="D6" s="7">
        <v>0.27841280393377388</v>
      </c>
      <c r="E6" s="7">
        <v>0.22667798380949059</v>
      </c>
      <c r="F6" s="7">
        <v>0.19623693710278101</v>
      </c>
      <c r="G6" s="7">
        <v>0.44108626044190474</v>
      </c>
      <c r="H6" s="7">
        <v>0.27614596870396774</v>
      </c>
      <c r="I6" s="7">
        <v>0.38566897781424653</v>
      </c>
      <c r="J6" s="7">
        <v>9.8149129105501928E-2</v>
      </c>
      <c r="K6" s="7">
        <v>8.0608881157233872E-2</v>
      </c>
      <c r="L6" s="7">
        <v>8.6452641636789673E-2</v>
      </c>
      <c r="M6" s="7">
        <v>0.14759840416196532</v>
      </c>
      <c r="N6" s="7">
        <v>0.12359812349908827</v>
      </c>
      <c r="O6" s="7">
        <v>0.19957018227520079</v>
      </c>
      <c r="P6" s="7"/>
      <c r="Q6" s="3">
        <f t="shared" si="0"/>
        <v>0.21283006960889561</v>
      </c>
      <c r="R6" s="38">
        <f t="shared" si="1"/>
        <v>0.11667135513748167</v>
      </c>
      <c r="S6" s="78">
        <f t="shared" si="2"/>
        <v>0.54819018455372048</v>
      </c>
    </row>
    <row r="7" spans="1:19" x14ac:dyDescent="0.35">
      <c r="A7" s="7" t="s">
        <v>74</v>
      </c>
      <c r="B7" s="22" t="s">
        <v>86</v>
      </c>
      <c r="C7" s="7">
        <v>2.1755896147831735E-3</v>
      </c>
      <c r="D7" s="7">
        <v>0.8542878615797862</v>
      </c>
      <c r="E7" s="7">
        <v>0.89291611934712178</v>
      </c>
      <c r="F7" s="7">
        <v>0.72176360380369975</v>
      </c>
      <c r="G7" s="7">
        <v>0.31344604173863966</v>
      </c>
      <c r="H7" s="7">
        <v>0.4621093058944164</v>
      </c>
      <c r="I7" s="7">
        <v>0.72174110587887885</v>
      </c>
      <c r="J7" s="7">
        <v>0.86372731635633226</v>
      </c>
      <c r="K7" s="7">
        <v>0.79522553361620651</v>
      </c>
      <c r="L7" s="7">
        <v>0.48949240159146018</v>
      </c>
      <c r="M7" s="7">
        <v>0.37082391666444042</v>
      </c>
      <c r="N7" s="7">
        <v>0.42246836980486868</v>
      </c>
      <c r="O7" s="7">
        <v>0.29237633011232356</v>
      </c>
      <c r="P7" s="7"/>
      <c r="Q7" s="3">
        <f t="shared" si="0"/>
        <v>0.61180888275891954</v>
      </c>
      <c r="R7" s="38">
        <f t="shared" si="1"/>
        <v>0.2295816272046621</v>
      </c>
      <c r="S7" s="78">
        <f t="shared" si="2"/>
        <v>0.37525056218434749</v>
      </c>
    </row>
    <row r="8" spans="1:19" x14ac:dyDescent="0.35">
      <c r="A8" s="6" t="s">
        <v>75</v>
      </c>
      <c r="B8" s="21" t="s">
        <v>86</v>
      </c>
      <c r="C8" s="6">
        <v>1.3769355498713654E-2</v>
      </c>
      <c r="D8" s="6">
        <v>1.7680406190482711</v>
      </c>
      <c r="E8" s="6">
        <v>0.98828433565231255</v>
      </c>
      <c r="F8" s="6">
        <v>1.6546794238672025</v>
      </c>
      <c r="G8" s="6">
        <v>1.6679777562652636</v>
      </c>
      <c r="H8" s="6">
        <v>2.349575468248625</v>
      </c>
      <c r="I8" s="6">
        <v>0.85290611508435377</v>
      </c>
      <c r="J8" s="6">
        <v>1.4134087820414201</v>
      </c>
      <c r="K8" s="6">
        <v>2.8879407165324373</v>
      </c>
      <c r="L8" s="6">
        <v>5.5620055805445272</v>
      </c>
      <c r="M8" s="6">
        <v>3.9835122348673595</v>
      </c>
      <c r="N8" s="6">
        <v>4.2712345286994893</v>
      </c>
      <c r="O8" s="6">
        <v>1.953786682575219</v>
      </c>
      <c r="P8" s="6"/>
      <c r="Q8" s="3">
        <f t="shared" si="0"/>
        <v>2.3981618118644676</v>
      </c>
      <c r="R8" s="38">
        <f t="shared" si="1"/>
        <v>1.4545246744884845</v>
      </c>
      <c r="S8" s="78">
        <f t="shared" si="2"/>
        <v>0.60651648579027873</v>
      </c>
    </row>
    <row r="9" spans="1:19" x14ac:dyDescent="0.35">
      <c r="A9" s="7" t="s">
        <v>76</v>
      </c>
      <c r="B9" s="22" t="s">
        <v>86</v>
      </c>
      <c r="C9" s="7">
        <v>9.9938812956046124E-4</v>
      </c>
      <c r="D9" s="7">
        <v>2.8233285945513512E-2</v>
      </c>
      <c r="E9" s="7">
        <v>2.4607980981732228E-2</v>
      </c>
      <c r="F9" s="7">
        <v>2.8271743652526292E-2</v>
      </c>
      <c r="G9" s="7">
        <v>9.6992865157038231E-3</v>
      </c>
      <c r="H9" s="7">
        <v>2.8817646732533952E-2</v>
      </c>
      <c r="I9" s="7">
        <v>2.0029893429838286E-2</v>
      </c>
      <c r="J9" s="7">
        <v>2.2856381887867341E-2</v>
      </c>
      <c r="K9" s="7">
        <v>1.7239437411403529E-2</v>
      </c>
      <c r="L9" s="7">
        <v>1.1604970303979696E-2</v>
      </c>
      <c r="M9" s="7">
        <v>9.8674576263686632E-3</v>
      </c>
      <c r="N9" s="7">
        <v>2.1385576092500115E-2</v>
      </c>
      <c r="O9" s="7">
        <v>2.3066498711564395E-2</v>
      </c>
      <c r="P9" s="7"/>
      <c r="Q9" s="3">
        <f t="shared" si="0"/>
        <v>2.0752455858120956E-2</v>
      </c>
      <c r="R9" s="38">
        <f t="shared" si="1"/>
        <v>6.9990767457006123E-3</v>
      </c>
      <c r="S9" s="78">
        <f t="shared" si="2"/>
        <v>0.33726498654190357</v>
      </c>
    </row>
    <row r="10" spans="1:19" x14ac:dyDescent="0.35">
      <c r="A10" s="8" t="s">
        <v>77</v>
      </c>
      <c r="B10" s="23" t="s">
        <v>86</v>
      </c>
      <c r="C10" s="8">
        <v>4.6314426334106122E-4</v>
      </c>
      <c r="D10" s="7">
        <v>0.19884265068728849</v>
      </c>
      <c r="E10" s="7">
        <v>0.12921632238054956</v>
      </c>
      <c r="F10" s="7">
        <v>9.9138250166867031E-2</v>
      </c>
      <c r="G10" s="7">
        <v>4.4002176602153907E-2</v>
      </c>
      <c r="H10" s="7">
        <v>5.1823328110101971E-2</v>
      </c>
      <c r="I10" s="7">
        <v>8.1101329213978876E-2</v>
      </c>
      <c r="J10" s="7">
        <v>8.6039002318338179E-2</v>
      </c>
      <c r="K10" s="7">
        <v>6.5384814606688893E-2</v>
      </c>
      <c r="L10" s="7">
        <v>3.4310949720837064E-2</v>
      </c>
      <c r="M10" s="7">
        <v>3.4645938108981679E-2</v>
      </c>
      <c r="N10" s="7">
        <v>6.0667632988283759E-2</v>
      </c>
      <c r="O10" s="7">
        <v>2.0271131598832079E-2</v>
      </c>
      <c r="P10" s="7"/>
      <c r="Q10" s="3">
        <f t="shared" si="0"/>
        <v>7.8758103572022523E-2</v>
      </c>
      <c r="R10" s="38">
        <f t="shared" si="1"/>
        <v>4.9626672805579135E-2</v>
      </c>
      <c r="S10" s="78">
        <f t="shared" si="2"/>
        <v>0.6301151317108169</v>
      </c>
    </row>
    <row r="11" spans="1:19" x14ac:dyDescent="0.35">
      <c r="A11" s="6" t="s">
        <v>78</v>
      </c>
      <c r="B11" s="21" t="s">
        <v>86</v>
      </c>
      <c r="C11" s="6">
        <v>1.5784711266643166E-2</v>
      </c>
      <c r="D11" s="6">
        <v>3.2018459015599512</v>
      </c>
      <c r="E11" s="6">
        <v>2.4598857465808761</v>
      </c>
      <c r="F11" s="6">
        <v>2.054292592305369</v>
      </c>
      <c r="G11" s="6">
        <v>7.367184980998279</v>
      </c>
      <c r="H11" s="6">
        <v>4.6147500564603083</v>
      </c>
      <c r="I11" s="6">
        <v>4.4975924788939565</v>
      </c>
      <c r="J11" s="6">
        <v>1.9060514086732778</v>
      </c>
      <c r="K11" s="6">
        <v>2.1993420570591393</v>
      </c>
      <c r="L11" s="6">
        <v>2.1734447791265525</v>
      </c>
      <c r="M11" s="6">
        <v>4.6691408768741649</v>
      </c>
      <c r="N11" s="6">
        <v>4.163885755396544</v>
      </c>
      <c r="O11" s="6">
        <v>7.0750882997334008</v>
      </c>
      <c r="P11" s="6"/>
      <c r="Q11" s="3">
        <f t="shared" si="0"/>
        <v>3.7803021611396534</v>
      </c>
      <c r="R11" s="38">
        <f t="shared" si="1"/>
        <v>1.893392227957901</v>
      </c>
      <c r="S11" s="78">
        <f t="shared" si="2"/>
        <v>0.50085737786291062</v>
      </c>
    </row>
    <row r="12" spans="1:19" x14ac:dyDescent="0.35">
      <c r="A12" s="6" t="s">
        <v>79</v>
      </c>
      <c r="B12" s="21" t="s">
        <v>86</v>
      </c>
      <c r="C12" s="6">
        <v>2.0576100213124796E-2</v>
      </c>
      <c r="D12" s="6">
        <v>0.10310511292175527</v>
      </c>
      <c r="E12" s="6">
        <v>6.9507462682486698E-2</v>
      </c>
      <c r="F12" s="6">
        <v>8.9949074394240214E-2</v>
      </c>
      <c r="G12" s="6">
        <v>0.32564124071890727</v>
      </c>
      <c r="H12" s="6">
        <v>0.10451480800996803</v>
      </c>
      <c r="I12" s="6">
        <v>0.13498183874432348</v>
      </c>
      <c r="J12" s="6">
        <v>5.1699448539354868E-2</v>
      </c>
      <c r="K12" s="6">
        <v>5.980667099691455E-2</v>
      </c>
      <c r="L12" s="6">
        <v>0.10554814084613745</v>
      </c>
      <c r="M12" s="6">
        <v>0.12113201718543865</v>
      </c>
      <c r="N12" s="6">
        <v>0.13103332465055736</v>
      </c>
      <c r="O12" s="6">
        <v>0.13968963181756436</v>
      </c>
      <c r="P12" s="6"/>
      <c r="Q12" s="3">
        <f t="shared" si="0"/>
        <v>0.11823906037533435</v>
      </c>
      <c r="R12" s="38">
        <f t="shared" si="1"/>
        <v>7.1029670867113842E-2</v>
      </c>
      <c r="S12" s="78">
        <f t="shared" si="2"/>
        <v>0.60072932448582972</v>
      </c>
    </row>
    <row r="13" spans="1:19" x14ac:dyDescent="0.35">
      <c r="A13" s="6" t="s">
        <v>80</v>
      </c>
      <c r="B13" s="21" t="s">
        <v>86</v>
      </c>
      <c r="C13" s="6">
        <v>3.049791748109338E-2</v>
      </c>
      <c r="D13" s="6">
        <v>0.10597520896045858</v>
      </c>
      <c r="E13" s="6">
        <v>6.4626477269404986E-2</v>
      </c>
      <c r="F13" s="6">
        <v>0.10530889550080524</v>
      </c>
      <c r="G13" s="6">
        <v>9.6554045837751318E-2</v>
      </c>
      <c r="H13" s="6">
        <v>0.15822254235439392</v>
      </c>
      <c r="I13" s="6">
        <v>4.8760447744680059E-2</v>
      </c>
      <c r="J13" s="6">
        <v>9.6579179247761299E-2</v>
      </c>
      <c r="K13" s="6">
        <v>0.17517896176684775</v>
      </c>
      <c r="L13" s="6">
        <v>0.35023811984691627</v>
      </c>
      <c r="M13" s="6">
        <v>0.24374265586888608</v>
      </c>
      <c r="N13" s="6">
        <v>0.31576608301856723</v>
      </c>
      <c r="O13" s="6">
        <v>0.11629165041086736</v>
      </c>
      <c r="P13" s="6"/>
      <c r="Q13" s="3">
        <f t="shared" si="0"/>
        <v>0.15321279163245688</v>
      </c>
      <c r="R13" s="38">
        <f t="shared" si="1"/>
        <v>9.7647706764866782E-2</v>
      </c>
      <c r="S13" s="78">
        <f t="shared" si="2"/>
        <v>0.63733390485511465</v>
      </c>
    </row>
    <row r="14" spans="1:19" x14ac:dyDescent="0.35">
      <c r="A14" s="6" t="s">
        <v>81</v>
      </c>
      <c r="B14" s="21" t="s">
        <v>86</v>
      </c>
      <c r="C14" s="6">
        <v>2.434864014971632E-2</v>
      </c>
      <c r="D14" s="6">
        <v>74.752989886670207</v>
      </c>
      <c r="E14" s="6">
        <v>73.10240954848652</v>
      </c>
      <c r="F14" s="6">
        <v>75.857095711679634</v>
      </c>
      <c r="G14" s="6">
        <v>72.520125218756874</v>
      </c>
      <c r="H14" s="6">
        <v>74.24761529594754</v>
      </c>
      <c r="I14" s="6">
        <v>72.662373113918051</v>
      </c>
      <c r="J14" s="6">
        <v>74.620330800250599</v>
      </c>
      <c r="K14" s="6">
        <v>72.483267522947415</v>
      </c>
      <c r="L14" s="6">
        <v>74.636812960238785</v>
      </c>
      <c r="M14" s="6">
        <v>73.502136095136038</v>
      </c>
      <c r="N14" s="6">
        <v>72.4418443550218</v>
      </c>
      <c r="O14" s="6">
        <v>73.505861002977511</v>
      </c>
      <c r="P14" s="6"/>
      <c r="Q14" s="3">
        <f t="shared" si="0"/>
        <v>73.761293659044028</v>
      </c>
      <c r="R14" s="38">
        <f t="shared" si="1"/>
        <v>1.1181195992584432</v>
      </c>
      <c r="S14" s="78">
        <f t="shared" si="2"/>
        <v>1.515862241281811E-2</v>
      </c>
    </row>
    <row r="15" spans="1:19" x14ac:dyDescent="0.35">
      <c r="A15" s="8" t="s">
        <v>82</v>
      </c>
      <c r="B15" s="23" t="s">
        <v>86</v>
      </c>
      <c r="C15" s="8">
        <v>2.8026008825257257E-4</v>
      </c>
      <c r="D15" s="8">
        <v>4.2796508573078214E-3</v>
      </c>
      <c r="E15" s="8">
        <v>4.3161454253348996E-3</v>
      </c>
      <c r="F15" s="8">
        <v>2.6446197524721167E-3</v>
      </c>
      <c r="G15" s="8">
        <v>2.2023318675057153E-3</v>
      </c>
      <c r="H15" s="8">
        <v>4.0169865088610307E-3</v>
      </c>
      <c r="I15" s="8">
        <v>4.0392890280191796E-3</v>
      </c>
      <c r="J15" s="8">
        <v>3.8451919411213779E-3</v>
      </c>
      <c r="K15" s="8">
        <v>3.168724601269005E-3</v>
      </c>
      <c r="L15" s="8">
        <v>1.8429142793963732E-3</v>
      </c>
      <c r="M15" s="8">
        <v>1.5786727212502335E-3</v>
      </c>
      <c r="N15" s="8">
        <v>2.231456492528362E-3</v>
      </c>
      <c r="O15" s="8">
        <v>2.315385507963519E-3</v>
      </c>
      <c r="P15" s="8"/>
      <c r="Q15" s="19">
        <f t="shared" si="0"/>
        <v>3.0766784588230033E-3</v>
      </c>
      <c r="R15" s="38">
        <f t="shared" si="1"/>
        <v>1.0175094534942775E-3</v>
      </c>
      <c r="S15" s="78">
        <f t="shared" si="2"/>
        <v>0.33071686466824685</v>
      </c>
    </row>
    <row r="16" spans="1:19" x14ac:dyDescent="0.35">
      <c r="A16" s="1" t="s">
        <v>83</v>
      </c>
      <c r="B16" s="1" t="s">
        <v>86</v>
      </c>
      <c r="C16" s="1">
        <v>8.9999999999999993E-3</v>
      </c>
      <c r="D16" s="38">
        <v>2.25038238321706</v>
      </c>
      <c r="E16" s="38">
        <v>3.4676300957899042</v>
      </c>
      <c r="F16" s="38">
        <v>2.870077505259522</v>
      </c>
      <c r="G16" s="38">
        <v>0.27283163331588051</v>
      </c>
      <c r="H16" s="38">
        <v>1.1491720595399335</v>
      </c>
      <c r="I16" s="38">
        <v>2.1242804220741887</v>
      </c>
      <c r="J16" s="38">
        <v>2.6967228339913363</v>
      </c>
      <c r="K16" s="38">
        <v>2.6851116092492853</v>
      </c>
      <c r="L16" s="38">
        <v>1.2913101807977923</v>
      </c>
      <c r="M16" s="38">
        <v>0.67103797009553157</v>
      </c>
      <c r="N16" s="38">
        <v>1.0305060572680029</v>
      </c>
      <c r="O16" s="38">
        <v>0.26639034787053201</v>
      </c>
      <c r="Q16" s="5">
        <f t="shared" si="0"/>
        <v>1.7877343969320669</v>
      </c>
      <c r="R16" s="38">
        <f t="shared" si="1"/>
        <v>1.0870375230236871</v>
      </c>
      <c r="S16" s="78">
        <f t="shared" si="2"/>
        <v>0.60805314530455612</v>
      </c>
    </row>
    <row r="17" spans="1:18" x14ac:dyDescent="0.35">
      <c r="A17" s="1" t="s">
        <v>84</v>
      </c>
      <c r="B17" s="1"/>
      <c r="D17" s="28">
        <f t="shared" ref="D17:N17" si="3">SUM(D4:D16)</f>
        <v>100.13931611786562</v>
      </c>
      <c r="E17" s="28">
        <f t="shared" si="3"/>
        <v>99.859230672759082</v>
      </c>
      <c r="F17" s="28">
        <f t="shared" si="3"/>
        <v>100.11636142565506</v>
      </c>
      <c r="G17" s="28">
        <f t="shared" si="3"/>
        <v>99.560693591865288</v>
      </c>
      <c r="H17" s="28">
        <f t="shared" si="3"/>
        <v>99.65948403513417</v>
      </c>
      <c r="I17" s="28">
        <f t="shared" si="3"/>
        <v>99.514384408185819</v>
      </c>
      <c r="J17" s="28">
        <f t="shared" si="3"/>
        <v>98.953202529332017</v>
      </c>
      <c r="K17" s="28">
        <f t="shared" si="3"/>
        <v>99.874563153365969</v>
      </c>
      <c r="L17" s="28">
        <f t="shared" si="3"/>
        <v>99.894041744914972</v>
      </c>
      <c r="M17" s="28">
        <f t="shared" si="3"/>
        <v>99.715295846633396</v>
      </c>
      <c r="N17" s="28">
        <f t="shared" si="3"/>
        <v>99.809753798125868</v>
      </c>
      <c r="O17" s="28">
        <f>SUM(O4:O16)</f>
        <v>99.61888470861183</v>
      </c>
      <c r="P17" s="28"/>
      <c r="Q17" s="3">
        <f>SUM(Q4:Q16)</f>
        <v>99.73558925585624</v>
      </c>
      <c r="R17" s="38"/>
    </row>
    <row r="18" spans="1:18" x14ac:dyDescent="0.35">
      <c r="R18" s="38"/>
    </row>
    <row r="19" spans="1:18" x14ac:dyDescent="0.35">
      <c r="A19" s="9" t="s">
        <v>88</v>
      </c>
      <c r="B19" s="9" t="s">
        <v>87</v>
      </c>
      <c r="C19" s="9">
        <v>5.0458838010137868</v>
      </c>
      <c r="D19" s="84" t="s">
        <v>98</v>
      </c>
      <c r="E19" s="9">
        <v>9.1451228073884909</v>
      </c>
      <c r="F19" s="9">
        <v>9.8244271629157609</v>
      </c>
      <c r="G19" s="9">
        <v>5.2065784417445657</v>
      </c>
      <c r="H19" s="9">
        <v>8.6423986934545205</v>
      </c>
      <c r="I19" s="9">
        <v>9.4862449033831506</v>
      </c>
      <c r="J19" s="84" t="s">
        <v>98</v>
      </c>
      <c r="K19" s="84" t="s">
        <v>98</v>
      </c>
      <c r="L19" s="9">
        <v>5.0518243104143501</v>
      </c>
      <c r="M19" s="84" t="s">
        <v>98</v>
      </c>
      <c r="N19" s="9">
        <v>5.3588087960928208</v>
      </c>
      <c r="O19" s="9">
        <v>10.935693354557612</v>
      </c>
      <c r="P19" s="9"/>
      <c r="Q19" s="18" t="e">
        <f t="shared" ref="Q19:Q28" si="4">($D$3/$Q$3)*D19+($E$3/$Q$3)*E19+($F$3/$Q$3)*F19+($G$3/$Q$3)*G19+($H$3/$Q$3)*H19+($I$3/$Q$3)*I19+($J$3/$Q$3)*J19+($K$3/$Q$3)*K19+($L$3/$Q$3)*L19+($M$3/$Q$3)*M19+($N$3/$Q$3)*N19+($O$3/$Q$3)*O19</f>
        <v>#VALUE!</v>
      </c>
      <c r="R19" s="38">
        <f t="shared" si="1"/>
        <v>2.3705139443541476</v>
      </c>
    </row>
    <row r="20" spans="1:18" x14ac:dyDescent="0.35">
      <c r="A20" s="6" t="s">
        <v>89</v>
      </c>
      <c r="B20" s="6" t="s">
        <v>87</v>
      </c>
      <c r="C20" s="10">
        <v>1.2150816159144797</v>
      </c>
      <c r="D20" s="9">
        <v>111.59302073308741</v>
      </c>
      <c r="E20" s="9">
        <v>160.95268343342224</v>
      </c>
      <c r="F20" s="9">
        <v>37.004660881402287</v>
      </c>
      <c r="G20" s="9">
        <v>132.92237202871706</v>
      </c>
      <c r="H20" s="9">
        <v>217.16388060288378</v>
      </c>
      <c r="I20" s="9">
        <v>62.028546591187684</v>
      </c>
      <c r="J20" s="9">
        <v>276.22394293133277</v>
      </c>
      <c r="K20" s="9">
        <v>89.156033703435725</v>
      </c>
      <c r="L20" s="9">
        <v>61.572659035019207</v>
      </c>
      <c r="M20" s="9">
        <v>69.530789450601219</v>
      </c>
      <c r="N20" s="9">
        <v>125.10662396332543</v>
      </c>
      <c r="O20" s="9">
        <v>188.3687133063107</v>
      </c>
      <c r="P20" s="9"/>
      <c r="Q20" s="29">
        <f t="shared" si="4"/>
        <v>127.18584557269865</v>
      </c>
      <c r="R20" s="38">
        <f t="shared" si="1"/>
        <v>71.936505205440668</v>
      </c>
    </row>
    <row r="21" spans="1:18" x14ac:dyDescent="0.35">
      <c r="A21" s="9" t="s">
        <v>90</v>
      </c>
      <c r="B21" s="9" t="s">
        <v>87</v>
      </c>
      <c r="C21" s="9">
        <v>11.416409242839883</v>
      </c>
      <c r="D21" s="9">
        <v>188.16099061282324</v>
      </c>
      <c r="E21" s="9">
        <v>244.85268948618219</v>
      </c>
      <c r="F21" s="9">
        <v>228.86449604677594</v>
      </c>
      <c r="G21" s="9">
        <v>126.24043086516483</v>
      </c>
      <c r="H21" s="9">
        <v>163.70320207165963</v>
      </c>
      <c r="I21" s="9">
        <v>190.17730671312651</v>
      </c>
      <c r="J21" s="9">
        <v>208.36290418413273</v>
      </c>
      <c r="K21" s="9">
        <v>219.03193918865691</v>
      </c>
      <c r="L21" s="9">
        <v>193.36135617162063</v>
      </c>
      <c r="M21" s="9">
        <v>146.65328244058961</v>
      </c>
      <c r="N21" s="9">
        <v>175.10884612082987</v>
      </c>
      <c r="O21" s="9">
        <v>155.08053145787525</v>
      </c>
      <c r="P21" s="9"/>
      <c r="Q21" s="29">
        <f t="shared" si="4"/>
        <v>187.78486665271339</v>
      </c>
      <c r="R21" s="38">
        <f t="shared" si="1"/>
        <v>35.232809335073604</v>
      </c>
    </row>
    <row r="22" spans="1:18" x14ac:dyDescent="0.35">
      <c r="A22" s="9" t="s">
        <v>91</v>
      </c>
      <c r="B22" s="9" t="s">
        <v>87</v>
      </c>
      <c r="C22" s="9">
        <v>3.5868756134924262</v>
      </c>
      <c r="D22" s="9">
        <v>1539.9604639973859</v>
      </c>
      <c r="E22" s="9">
        <v>1000.7311161936129</v>
      </c>
      <c r="F22" s="9">
        <v>767.78792275784735</v>
      </c>
      <c r="G22" s="9">
        <v>340.78006938115959</v>
      </c>
      <c r="H22" s="9">
        <v>401.35190376147602</v>
      </c>
      <c r="I22" s="9">
        <v>628.09885170751124</v>
      </c>
      <c r="J22" s="9">
        <v>666.33924600206717</v>
      </c>
      <c r="K22" s="9">
        <v>506.38044248590649</v>
      </c>
      <c r="L22" s="9">
        <v>265.72521473467259</v>
      </c>
      <c r="M22" s="9">
        <v>268.31957199081381</v>
      </c>
      <c r="N22" s="9">
        <v>469.8476706246858</v>
      </c>
      <c r="O22" s="9">
        <v>156.99218007198456</v>
      </c>
      <c r="P22" s="9"/>
      <c r="Q22" s="29">
        <f t="shared" si="4"/>
        <v>609.95146313486271</v>
      </c>
      <c r="R22" s="38">
        <f t="shared" si="1"/>
        <v>384.33964653042932</v>
      </c>
    </row>
    <row r="23" spans="1:18" x14ac:dyDescent="0.35">
      <c r="A23" s="9" t="s">
        <v>92</v>
      </c>
      <c r="B23" s="9" t="s">
        <v>87</v>
      </c>
      <c r="C23" s="9">
        <v>32.117096866172552</v>
      </c>
      <c r="D23" s="84" t="s">
        <v>98</v>
      </c>
      <c r="E23" s="9">
        <v>64.375901663935394</v>
      </c>
      <c r="F23" s="84" t="s">
        <v>98</v>
      </c>
      <c r="G23" s="9">
        <v>60.246148242948259</v>
      </c>
      <c r="H23" s="9">
        <v>40.179605939222334</v>
      </c>
      <c r="I23" s="9">
        <v>44.095688796868522</v>
      </c>
      <c r="J23" s="9">
        <v>47.627020245807373</v>
      </c>
      <c r="K23" s="9">
        <v>32.127553065614379</v>
      </c>
      <c r="L23" s="9">
        <v>38.338289761153398</v>
      </c>
      <c r="M23" s="9">
        <v>61.827744763496611</v>
      </c>
      <c r="N23" s="9">
        <v>34.870345247739941</v>
      </c>
      <c r="O23" s="9">
        <v>63.864497199667369</v>
      </c>
      <c r="P23" s="9"/>
      <c r="Q23" s="29" t="e">
        <f t="shared" si="4"/>
        <v>#VALUE!</v>
      </c>
      <c r="R23" s="38">
        <f t="shared" si="1"/>
        <v>12.690919768302185</v>
      </c>
    </row>
    <row r="24" spans="1:18" x14ac:dyDescent="0.35">
      <c r="A24" s="9" t="s">
        <v>93</v>
      </c>
      <c r="B24" s="9" t="s">
        <v>87</v>
      </c>
      <c r="C24" s="9">
        <v>278.87725800669631</v>
      </c>
      <c r="D24" s="9">
        <v>969.05225446625536</v>
      </c>
      <c r="E24" s="9">
        <v>590.9536212332099</v>
      </c>
      <c r="F24" s="9">
        <v>962.9593902332706</v>
      </c>
      <c r="G24" s="9">
        <v>882.90381037910811</v>
      </c>
      <c r="H24" s="9">
        <v>1446.8092384995148</v>
      </c>
      <c r="I24" s="9">
        <v>445.87240996520876</v>
      </c>
      <c r="J24" s="9">
        <v>883.13363382434136</v>
      </c>
      <c r="K24" s="9">
        <v>1601.8611286585115</v>
      </c>
      <c r="L24" s="9">
        <v>3202.6267555114064</v>
      </c>
      <c r="M24" s="9">
        <v>2228.8172158024931</v>
      </c>
      <c r="N24" s="9">
        <v>2887.4095897965499</v>
      </c>
      <c r="O24" s="9">
        <v>1063.3872498265184</v>
      </c>
      <c r="P24" s="9"/>
      <c r="Q24" s="29">
        <f t="shared" si="4"/>
        <v>1400.9993714652496</v>
      </c>
      <c r="R24" s="38">
        <f t="shared" si="1"/>
        <v>892.90440011550891</v>
      </c>
    </row>
    <row r="25" spans="1:18" x14ac:dyDescent="0.35">
      <c r="A25" s="6" t="s">
        <v>94</v>
      </c>
      <c r="B25" s="6" t="s">
        <v>87</v>
      </c>
      <c r="C25" s="10">
        <v>0.63779916727585895</v>
      </c>
      <c r="D25" s="9">
        <v>14.941282868323338</v>
      </c>
      <c r="E25" s="9">
        <v>10.832929316389116</v>
      </c>
      <c r="F25" s="9">
        <v>15.239352885670232</v>
      </c>
      <c r="G25" s="9">
        <v>14.593320876923858</v>
      </c>
      <c r="H25" s="9">
        <v>19.578207965014709</v>
      </c>
      <c r="I25" s="9">
        <v>14.612456470663007</v>
      </c>
      <c r="J25" s="9">
        <v>11.022412688067865</v>
      </c>
      <c r="K25" s="9">
        <v>19.373955430871671</v>
      </c>
      <c r="L25" s="9">
        <v>37.050253807395393</v>
      </c>
      <c r="M25" s="9">
        <v>27.825123075867385</v>
      </c>
      <c r="N25" s="9">
        <v>31.767856053660047</v>
      </c>
      <c r="O25" s="9">
        <v>16.602962975680935</v>
      </c>
      <c r="P25" s="9"/>
      <c r="Q25" s="29">
        <f t="shared" si="4"/>
        <v>19.121925371285261</v>
      </c>
      <c r="R25" s="38">
        <f t="shared" si="1"/>
        <v>8.3671124487104684</v>
      </c>
    </row>
    <row r="26" spans="1:18" x14ac:dyDescent="0.35">
      <c r="A26" s="9" t="s">
        <v>95</v>
      </c>
      <c r="B26" s="9" t="s">
        <v>87</v>
      </c>
      <c r="C26" s="9">
        <v>26.781251651108462</v>
      </c>
      <c r="D26" s="84" t="s">
        <v>98</v>
      </c>
      <c r="E26" s="9">
        <v>55.880327625935294</v>
      </c>
      <c r="F26" s="84" t="s">
        <v>98</v>
      </c>
      <c r="G26" s="9">
        <v>99.894808390303879</v>
      </c>
      <c r="H26" s="9">
        <v>65.086025672293403</v>
      </c>
      <c r="I26" s="9">
        <v>62.385364401934268</v>
      </c>
      <c r="J26" s="9">
        <v>33.547849063622223</v>
      </c>
      <c r="K26" s="9">
        <v>32.052587542476076</v>
      </c>
      <c r="L26" s="9">
        <v>34.525157907191101</v>
      </c>
      <c r="M26" s="9">
        <v>51.014488463837125</v>
      </c>
      <c r="N26" s="9">
        <v>57.331135830701982</v>
      </c>
      <c r="O26" s="9">
        <v>186.13983918043718</v>
      </c>
      <c r="P26" s="9"/>
      <c r="Q26" s="29" t="e">
        <f t="shared" si="4"/>
        <v>#VALUE!</v>
      </c>
      <c r="R26" s="38">
        <f t="shared" si="1"/>
        <v>46.143264503612251</v>
      </c>
    </row>
    <row r="27" spans="1:18" x14ac:dyDescent="0.35">
      <c r="A27" s="9" t="s">
        <v>96</v>
      </c>
      <c r="B27" s="9" t="s">
        <v>87</v>
      </c>
      <c r="C27" s="9">
        <v>1.6797357596426334</v>
      </c>
      <c r="D27" s="9">
        <v>25.650040391504849</v>
      </c>
      <c r="E27" s="9">
        <v>25.868770183998706</v>
      </c>
      <c r="F27" s="9">
        <v>15.850499429234686</v>
      </c>
      <c r="G27" s="9">
        <v>13.199651850234281</v>
      </c>
      <c r="H27" s="9">
        <v>24.075764505058658</v>
      </c>
      <c r="I27" s="9">
        <v>24.209434408588756</v>
      </c>
      <c r="J27" s="9">
        <v>23.046115650867964</v>
      </c>
      <c r="K27" s="9">
        <v>18.99171608200632</v>
      </c>
      <c r="L27" s="9">
        <v>11.045486484926588</v>
      </c>
      <c r="M27" s="9">
        <v>9.4617576094766083</v>
      </c>
      <c r="N27" s="9">
        <v>13.374209970306781</v>
      </c>
      <c r="O27" s="9">
        <v>13.877237602164874</v>
      </c>
      <c r="P27" s="9"/>
      <c r="Q27" s="29">
        <f t="shared" si="4"/>
        <v>18.440038538593967</v>
      </c>
      <c r="R27" s="38">
        <f t="shared" si="1"/>
        <v>6.0984317298454371</v>
      </c>
    </row>
    <row r="28" spans="1:18" x14ac:dyDescent="0.35">
      <c r="A28" s="9" t="s">
        <v>97</v>
      </c>
      <c r="B28" s="9" t="s">
        <v>87</v>
      </c>
      <c r="C28" s="9">
        <v>5.4769257394596442</v>
      </c>
      <c r="D28" s="9">
        <v>67.946981002677703</v>
      </c>
      <c r="E28" s="9">
        <v>87.040205741953486</v>
      </c>
      <c r="F28" s="9">
        <v>57.448931070282839</v>
      </c>
      <c r="G28" s="9">
        <v>71.499642035515379</v>
      </c>
      <c r="H28" s="9">
        <v>80.43045864548273</v>
      </c>
      <c r="I28" s="9">
        <v>377.70524354370519</v>
      </c>
      <c r="J28" s="9">
        <v>98.614622792584143</v>
      </c>
      <c r="K28" s="9">
        <v>122.57199847775793</v>
      </c>
      <c r="L28" s="9">
        <v>40.509451797935398</v>
      </c>
      <c r="M28" s="9">
        <v>195.95844293265915</v>
      </c>
      <c r="N28" s="9">
        <v>175.71452778367689</v>
      </c>
      <c r="O28" s="9">
        <v>60.350320060506824</v>
      </c>
      <c r="P28" s="9"/>
      <c r="Q28" s="29">
        <f t="shared" si="4"/>
        <v>117.02207196523301</v>
      </c>
      <c r="R28" s="38">
        <f t="shared" si="1"/>
        <v>94.026894246935612</v>
      </c>
    </row>
    <row r="29" spans="1:18" x14ac:dyDescent="0.35">
      <c r="A29" s="1" t="s">
        <v>176</v>
      </c>
      <c r="B29" s="9" t="s">
        <v>87</v>
      </c>
      <c r="C29" s="1"/>
      <c r="D29" s="29">
        <f>D16*(0.4645)*10000</f>
        <v>10453.026170043246</v>
      </c>
      <c r="E29" s="29">
        <f t="shared" ref="E29:O29" si="5">E16*(0.4645)*10000</f>
        <v>16107.141794944106</v>
      </c>
      <c r="F29" s="29">
        <f t="shared" si="5"/>
        <v>13331.510011930481</v>
      </c>
      <c r="G29" s="29">
        <f t="shared" si="5"/>
        <v>1267.3029367522652</v>
      </c>
      <c r="H29" s="29">
        <f t="shared" si="5"/>
        <v>5337.9042165629917</v>
      </c>
      <c r="I29" s="29">
        <f t="shared" si="5"/>
        <v>9867.2825605346079</v>
      </c>
      <c r="J29" s="29">
        <f t="shared" si="5"/>
        <v>12526.277563889758</v>
      </c>
      <c r="K29" s="29">
        <f t="shared" si="5"/>
        <v>12472.34342496293</v>
      </c>
      <c r="L29" s="29">
        <f t="shared" si="5"/>
        <v>5998.1357898057449</v>
      </c>
      <c r="M29" s="29">
        <f t="shared" si="5"/>
        <v>3116.971371093744</v>
      </c>
      <c r="N29" s="29">
        <f t="shared" si="5"/>
        <v>4786.700636009874</v>
      </c>
      <c r="O29" s="29">
        <f t="shared" si="5"/>
        <v>1237.3831658586212</v>
      </c>
      <c r="P29" s="29"/>
    </row>
    <row r="31" spans="1:18" x14ac:dyDescent="0.35"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</row>
  </sheetData>
  <mergeCells count="1">
    <mergeCell ref="Q1: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G28"/>
    </sheetView>
  </sheetViews>
  <sheetFormatPr baseColWidth="10" defaultRowHeight="14.5" x14ac:dyDescent="0.35"/>
  <cols>
    <col min="1" max="3" width="10.90625" style="2"/>
    <col min="7" max="10" width="10.90625" style="37"/>
    <col min="11" max="11" width="11.90625" style="37" bestFit="1" customWidth="1"/>
    <col min="12" max="12" width="10.90625" style="37"/>
  </cols>
  <sheetData>
    <row r="1" spans="1:12" ht="29" x14ac:dyDescent="0.35">
      <c r="C1" s="1" t="s">
        <v>85</v>
      </c>
      <c r="D1" s="67" t="s">
        <v>31</v>
      </c>
      <c r="E1" s="67" t="s">
        <v>32</v>
      </c>
      <c r="F1" s="67" t="s">
        <v>33</v>
      </c>
      <c r="G1" s="80" t="s">
        <v>34</v>
      </c>
      <c r="H1" s="80"/>
      <c r="I1" s="32" t="s">
        <v>242</v>
      </c>
      <c r="J1" s="32"/>
      <c r="K1" s="32"/>
      <c r="L1" s="32"/>
    </row>
    <row r="2" spans="1:12" ht="29" x14ac:dyDescent="0.35">
      <c r="D2" s="24"/>
      <c r="E2" s="24"/>
      <c r="F2" s="24"/>
      <c r="G2" s="32"/>
      <c r="H2" s="32"/>
      <c r="I2" s="32" t="s">
        <v>263</v>
      </c>
      <c r="J2" s="32" t="s">
        <v>261</v>
      </c>
      <c r="K2" s="32" t="s">
        <v>262</v>
      </c>
      <c r="L2" s="32"/>
    </row>
    <row r="3" spans="1:12" x14ac:dyDescent="0.35">
      <c r="A3" s="2" t="s">
        <v>129</v>
      </c>
      <c r="B3" s="1" t="s">
        <v>104</v>
      </c>
      <c r="D3" s="24">
        <v>850.85</v>
      </c>
      <c r="E3" s="24">
        <v>741.55</v>
      </c>
      <c r="F3" s="24">
        <v>853.15</v>
      </c>
      <c r="G3" s="24">
        <v>865.45</v>
      </c>
      <c r="H3" s="24"/>
      <c r="I3" s="32"/>
      <c r="J3" s="32"/>
      <c r="K3" s="32"/>
      <c r="L3" s="32"/>
    </row>
    <row r="4" spans="1:12" s="55" customFormat="1" x14ac:dyDescent="0.35">
      <c r="A4" s="4" t="s">
        <v>15</v>
      </c>
      <c r="B4" s="4" t="s">
        <v>86</v>
      </c>
      <c r="D4" s="52">
        <v>0.23431938622154291</v>
      </c>
      <c r="E4" s="52">
        <v>0.59462228427361197</v>
      </c>
      <c r="F4" s="52">
        <v>0.41604226461113569</v>
      </c>
      <c r="G4" s="52">
        <v>0.49673085267157546</v>
      </c>
      <c r="H4" s="52"/>
      <c r="I4" s="3">
        <f>(D4/6)+(E4/3)+(F4/3)+(G4/6)</f>
        <v>0.45872988944376891</v>
      </c>
      <c r="J4" s="3">
        <f>_xlfn.STDEV.S(D4:G4)</f>
        <v>0.15266667521278421</v>
      </c>
      <c r="K4" s="79">
        <f>J4/I4</f>
        <v>0.33280298215993637</v>
      </c>
      <c r="L4" s="62"/>
    </row>
    <row r="5" spans="1:12" x14ac:dyDescent="0.35">
      <c r="A5" s="6" t="s">
        <v>122</v>
      </c>
      <c r="B5" s="21" t="s">
        <v>86</v>
      </c>
      <c r="C5" s="6">
        <v>1.8508905410418556E-2</v>
      </c>
      <c r="D5" s="28">
        <v>16.108269896977454</v>
      </c>
      <c r="E5" s="6">
        <v>15.868978076072754</v>
      </c>
      <c r="F5" s="6">
        <v>16.87065768355399</v>
      </c>
      <c r="G5" s="28">
        <v>16.185519073424768</v>
      </c>
      <c r="H5" s="28"/>
      <c r="I5" s="3">
        <f t="shared" ref="I5:I28" si="0">(D5/6)+(E5/3)+(F5/3)+(G5/6)</f>
        <v>16.295510081609287</v>
      </c>
      <c r="J5" s="3">
        <f t="shared" ref="J5:J28" si="1">_xlfn.STDEV.S(D5:G5)</f>
        <v>0.42986803227588721</v>
      </c>
      <c r="K5" s="79">
        <f t="shared" ref="K5:K16" si="2">J5/I5</f>
        <v>2.6379538297547724E-2</v>
      </c>
      <c r="L5" s="60"/>
    </row>
    <row r="6" spans="1:12" x14ac:dyDescent="0.35">
      <c r="A6" s="7" t="s">
        <v>73</v>
      </c>
      <c r="B6" s="22" t="s">
        <v>86</v>
      </c>
      <c r="C6" s="7">
        <v>2.0642165091527302E-3</v>
      </c>
      <c r="D6" s="28">
        <v>0.23364680459963849</v>
      </c>
      <c r="E6" s="7">
        <v>0.28702737379274318</v>
      </c>
      <c r="F6" s="7">
        <v>0.26496987557650742</v>
      </c>
      <c r="G6" s="28">
        <v>0.30752816073085126</v>
      </c>
      <c r="H6" s="28"/>
      <c r="I6" s="3">
        <f t="shared" si="0"/>
        <v>0.27419491067816515</v>
      </c>
      <c r="J6" s="3">
        <f t="shared" si="1"/>
        <v>3.1632127463635619E-2</v>
      </c>
      <c r="K6" s="79">
        <f t="shared" si="2"/>
        <v>0.11536365640558392</v>
      </c>
      <c r="L6" s="60"/>
    </row>
    <row r="7" spans="1:12" x14ac:dyDescent="0.35">
      <c r="A7" s="7" t="s">
        <v>74</v>
      </c>
      <c r="B7" s="22" t="s">
        <v>86</v>
      </c>
      <c r="C7" s="7">
        <v>4.1299076319663338E-3</v>
      </c>
      <c r="D7" s="28">
        <v>0.49662934057433439</v>
      </c>
      <c r="E7" s="7">
        <v>0.61674523876157394</v>
      </c>
      <c r="F7" s="7">
        <v>0.80539638436776984</v>
      </c>
      <c r="G7" s="28">
        <v>0.6144900899335165</v>
      </c>
      <c r="H7" s="28"/>
      <c r="I7" s="3">
        <f t="shared" si="0"/>
        <v>0.65923377946108963</v>
      </c>
      <c r="J7" s="3">
        <f t="shared" si="1"/>
        <v>0.12770265797911057</v>
      </c>
      <c r="K7" s="79">
        <f t="shared" si="2"/>
        <v>0.19371376582599412</v>
      </c>
      <c r="L7" s="60"/>
    </row>
    <row r="8" spans="1:12" x14ac:dyDescent="0.35">
      <c r="A8" s="6" t="s">
        <v>75</v>
      </c>
      <c r="B8" s="21" t="s">
        <v>86</v>
      </c>
      <c r="C8" s="6">
        <v>2.0045752115074082E-2</v>
      </c>
      <c r="D8" s="28">
        <v>2.3172213334624434</v>
      </c>
      <c r="E8" s="6">
        <v>1.1349376960239257</v>
      </c>
      <c r="F8" s="6">
        <v>3.7587074750522462</v>
      </c>
      <c r="G8" s="28">
        <v>3.5074895138956643</v>
      </c>
      <c r="H8" s="28"/>
      <c r="I8" s="3">
        <f t="shared" si="0"/>
        <v>2.602000198251742</v>
      </c>
      <c r="J8" s="3">
        <f t="shared" si="1"/>
        <v>1.2065341438371677</v>
      </c>
      <c r="K8" s="79">
        <f t="shared" si="2"/>
        <v>0.46369487006489313</v>
      </c>
      <c r="L8" s="60"/>
    </row>
    <row r="9" spans="1:12" s="28" customFormat="1" x14ac:dyDescent="0.35">
      <c r="A9" s="3" t="s">
        <v>83</v>
      </c>
      <c r="B9" s="3" t="s">
        <v>86</v>
      </c>
      <c r="C9" s="7">
        <v>2.1600458966138125E-3</v>
      </c>
      <c r="D9" s="28">
        <v>1.9695549098333565</v>
      </c>
      <c r="E9" s="28">
        <v>2.5084551970713607</v>
      </c>
      <c r="F9" s="28">
        <v>2.7213713296127002</v>
      </c>
      <c r="G9" s="57">
        <v>1.6961766686156694</v>
      </c>
      <c r="H9" s="57"/>
      <c r="I9" s="3">
        <f>(D9/6)+(E9/3)+(F9/3)+(G9/6)</f>
        <v>2.3542307719695246</v>
      </c>
      <c r="J9" s="3">
        <f>_xlfn.STDEV.S(D9:G9)</f>
        <v>0.4731570292222953</v>
      </c>
      <c r="K9" s="79">
        <f>J9/I9</f>
        <v>0.20098158381748496</v>
      </c>
      <c r="L9" s="57"/>
    </row>
    <row r="10" spans="1:12" x14ac:dyDescent="0.35">
      <c r="A10" s="7" t="s">
        <v>76</v>
      </c>
      <c r="B10" s="22" t="s">
        <v>86</v>
      </c>
      <c r="C10" s="7">
        <v>8.0424597329424943E-4</v>
      </c>
      <c r="D10" s="7">
        <v>1.6239167687141301E-2</v>
      </c>
      <c r="E10" s="7">
        <v>2.0350392646103936E-2</v>
      </c>
      <c r="F10" s="7">
        <v>2.2007844044321719E-2</v>
      </c>
      <c r="G10" s="33">
        <v>2.0918202676108485E-2</v>
      </c>
      <c r="H10" s="33"/>
      <c r="I10" s="3">
        <f t="shared" si="0"/>
        <v>2.0312307290683517E-2</v>
      </c>
      <c r="J10" s="3">
        <f t="shared" si="1"/>
        <v>2.5220698788233817E-3</v>
      </c>
      <c r="K10" s="79">
        <f t="shared" si="2"/>
        <v>0.12416461816625624</v>
      </c>
      <c r="L10" s="60"/>
    </row>
    <row r="11" spans="1:12" x14ac:dyDescent="0.35">
      <c r="A11" s="8" t="s">
        <v>77</v>
      </c>
      <c r="B11" s="23" t="s">
        <v>86</v>
      </c>
      <c r="C11" s="8">
        <v>2.7159838511371317E-4</v>
      </c>
      <c r="D11" s="7">
        <v>6.7510787255351604E-2</v>
      </c>
      <c r="E11" s="7">
        <v>0.12148960012674552</v>
      </c>
      <c r="F11" s="7">
        <v>9.5044232858676247E-2</v>
      </c>
      <c r="G11" s="33">
        <v>6.6097687968460023E-2</v>
      </c>
      <c r="H11" s="33"/>
      <c r="I11" s="3">
        <f t="shared" si="0"/>
        <v>9.4446023532442525E-2</v>
      </c>
      <c r="J11" s="3">
        <f t="shared" si="1"/>
        <v>2.6266778064960042E-2</v>
      </c>
      <c r="K11" s="79">
        <f t="shared" si="2"/>
        <v>0.27811417656919474</v>
      </c>
      <c r="L11" s="60"/>
    </row>
    <row r="12" spans="1:12" x14ac:dyDescent="0.35">
      <c r="A12" s="6" t="s">
        <v>78</v>
      </c>
      <c r="B12" s="21" t="s">
        <v>86</v>
      </c>
      <c r="C12" s="6">
        <v>0.11794751037584907</v>
      </c>
      <c r="D12" s="6">
        <v>4.0718848769857496</v>
      </c>
      <c r="E12" s="6">
        <v>3.1193966118544862</v>
      </c>
      <c r="F12" s="6">
        <v>1.7496866536665543</v>
      </c>
      <c r="G12" s="33">
        <v>3.3485979313007079</v>
      </c>
      <c r="H12" s="33"/>
      <c r="I12" s="3">
        <f t="shared" si="0"/>
        <v>2.8597748898880897</v>
      </c>
      <c r="J12" s="3">
        <f t="shared" si="1"/>
        <v>0.97074448996370566</v>
      </c>
      <c r="K12" s="79">
        <f t="shared" si="2"/>
        <v>0.33944786822073725</v>
      </c>
      <c r="L12" s="60"/>
    </row>
    <row r="13" spans="1:12" x14ac:dyDescent="0.35">
      <c r="A13" s="6" t="s">
        <v>79</v>
      </c>
      <c r="B13" s="21" t="s">
        <v>86</v>
      </c>
      <c r="C13" s="6">
        <v>1.4682078394486991E-2</v>
      </c>
      <c r="D13" s="6">
        <v>0.22185634417596961</v>
      </c>
      <c r="E13" s="6">
        <v>0.35882747952871064</v>
      </c>
      <c r="F13" s="6">
        <v>0.27897944317411483</v>
      </c>
      <c r="G13" s="33">
        <v>0.25552006979880865</v>
      </c>
      <c r="H13" s="33"/>
      <c r="I13" s="3">
        <f t="shared" si="0"/>
        <v>0.29216504323007153</v>
      </c>
      <c r="J13" s="3">
        <f t="shared" si="1"/>
        <v>5.8277968103827675E-2</v>
      </c>
      <c r="K13" s="79">
        <f t="shared" si="2"/>
        <v>0.19946933917736168</v>
      </c>
      <c r="L13" s="60"/>
    </row>
    <row r="14" spans="1:12" x14ac:dyDescent="0.35">
      <c r="A14" s="6" t="s">
        <v>80</v>
      </c>
      <c r="B14" s="21" t="s">
        <v>86</v>
      </c>
      <c r="C14" s="6">
        <v>3.0188634441295541E-2</v>
      </c>
      <c r="D14" s="6">
        <v>0.12504743971929172</v>
      </c>
      <c r="E14" s="6">
        <v>6.5367312689364535E-2</v>
      </c>
      <c r="F14" s="6">
        <v>0.15385484103531527</v>
      </c>
      <c r="G14" s="33">
        <v>0.14743312106828035</v>
      </c>
      <c r="H14" s="33"/>
      <c r="I14" s="3">
        <f t="shared" si="0"/>
        <v>0.1184874780394886</v>
      </c>
      <c r="J14" s="3">
        <f t="shared" si="1"/>
        <v>4.0310028453790205E-2</v>
      </c>
      <c r="K14" s="79">
        <f t="shared" si="2"/>
        <v>0.34020496613453099</v>
      </c>
      <c r="L14" s="60"/>
    </row>
    <row r="15" spans="1:12" x14ac:dyDescent="0.35">
      <c r="A15" s="6" t="s">
        <v>81</v>
      </c>
      <c r="B15" s="21" t="s">
        <v>86</v>
      </c>
      <c r="C15" s="6">
        <v>1.9120306058290924E-2</v>
      </c>
      <c r="D15" s="6">
        <v>72.987709844069201</v>
      </c>
      <c r="E15" s="6">
        <v>75.234103789166156</v>
      </c>
      <c r="F15" s="6">
        <v>72.390595704118695</v>
      </c>
      <c r="G15" s="33">
        <v>73.817056221006908</v>
      </c>
      <c r="H15" s="33"/>
      <c r="I15" s="3">
        <f t="shared" si="0"/>
        <v>73.675694175274302</v>
      </c>
      <c r="J15" s="3">
        <f t="shared" si="1"/>
        <v>1.2321728136383743</v>
      </c>
      <c r="K15" s="79">
        <f t="shared" si="2"/>
        <v>1.6724278304145166E-2</v>
      </c>
      <c r="L15" s="60"/>
    </row>
    <row r="16" spans="1:12" x14ac:dyDescent="0.35">
      <c r="A16" s="8" t="s">
        <v>82</v>
      </c>
      <c r="B16" s="23" t="s">
        <v>86</v>
      </c>
      <c r="C16" s="7">
        <v>6.5335367696799324E-4</v>
      </c>
      <c r="D16" s="8">
        <v>4.4938099632328759E-3</v>
      </c>
      <c r="E16" s="8">
        <v>5.5110824056153916E-3</v>
      </c>
      <c r="F16" s="8">
        <v>3.0225710922711841E-3</v>
      </c>
      <c r="G16" s="34">
        <v>2.9489184534581044E-3</v>
      </c>
      <c r="H16" s="34"/>
      <c r="I16" s="3">
        <f t="shared" si="0"/>
        <v>4.0850059020773556E-3</v>
      </c>
      <c r="J16" s="3">
        <f t="shared" si="1"/>
        <v>1.2365568527169231E-3</v>
      </c>
      <c r="K16" s="79">
        <f t="shared" si="2"/>
        <v>0.30270625853639394</v>
      </c>
      <c r="L16" s="60"/>
    </row>
    <row r="17" spans="1:12" x14ac:dyDescent="0.35">
      <c r="A17" s="1" t="s">
        <v>84</v>
      </c>
      <c r="B17" s="1"/>
      <c r="C17" s="6"/>
      <c r="D17" s="28">
        <f>SUM(D4:D16)</f>
        <v>98.854383941524702</v>
      </c>
      <c r="E17" s="28">
        <f>SUM(E4:E16)</f>
        <v>99.935812134413155</v>
      </c>
      <c r="F17" s="28">
        <f>SUM(F4:F16)</f>
        <v>99.530336302764297</v>
      </c>
      <c r="G17" s="28">
        <f>SUM(G4:G16)</f>
        <v>100.46650651154476</v>
      </c>
      <c r="H17" s="28"/>
      <c r="I17" s="3">
        <f t="shared" si="0"/>
        <v>99.708864554570724</v>
      </c>
      <c r="J17" s="3"/>
      <c r="K17" s="79"/>
    </row>
    <row r="18" spans="1:12" x14ac:dyDescent="0.35">
      <c r="C18" s="6"/>
      <c r="I18" s="3"/>
      <c r="J18" s="3"/>
      <c r="K18" s="79"/>
    </row>
    <row r="19" spans="1:12" x14ac:dyDescent="0.35">
      <c r="A19" s="9" t="s">
        <v>88</v>
      </c>
      <c r="B19" s="9" t="s">
        <v>87</v>
      </c>
      <c r="C19" s="9">
        <v>1.0560693774099561</v>
      </c>
      <c r="D19" s="9">
        <v>9.2536078524766108</v>
      </c>
      <c r="E19" s="12">
        <v>6.6059248442565659</v>
      </c>
      <c r="F19" s="12">
        <v>2.4541374863347896</v>
      </c>
      <c r="G19" s="35">
        <v>2.5466757585281559</v>
      </c>
      <c r="H19" s="35"/>
      <c r="I19" s="3">
        <f t="shared" si="0"/>
        <v>4.9867347120312466</v>
      </c>
      <c r="J19" s="3">
        <f t="shared" si="1"/>
        <v>3.3159886085210979</v>
      </c>
      <c r="K19" s="79"/>
      <c r="L19" s="61"/>
    </row>
    <row r="20" spans="1:12" x14ac:dyDescent="0.35">
      <c r="A20" s="6" t="s">
        <v>89</v>
      </c>
      <c r="B20" s="6" t="s">
        <v>87</v>
      </c>
      <c r="C20" s="9">
        <v>1.6862004993209867</v>
      </c>
      <c r="D20" s="9">
        <v>153.67689926477263</v>
      </c>
      <c r="E20" s="12">
        <v>207.25960307934986</v>
      </c>
      <c r="F20" s="12">
        <v>114.18847447107527</v>
      </c>
      <c r="G20" s="36">
        <v>114.13236526481174</v>
      </c>
      <c r="H20" s="36"/>
      <c r="I20" s="3">
        <f t="shared" si="0"/>
        <v>151.78423660507244</v>
      </c>
      <c r="J20" s="3">
        <f t="shared" si="1"/>
        <v>44.091885649618881</v>
      </c>
      <c r="K20" s="79"/>
      <c r="L20" s="61"/>
    </row>
    <row r="21" spans="1:12" x14ac:dyDescent="0.35">
      <c r="A21" s="9" t="s">
        <v>90</v>
      </c>
      <c r="B21" s="9" t="s">
        <v>87</v>
      </c>
      <c r="C21" s="9">
        <v>3.6990270367003695</v>
      </c>
      <c r="D21" s="9">
        <v>182.10678742479811</v>
      </c>
      <c r="E21" s="12">
        <v>202.09456420334928</v>
      </c>
      <c r="F21" s="12">
        <v>194.24987247965015</v>
      </c>
      <c r="G21" s="35">
        <v>173.78409839105953</v>
      </c>
      <c r="H21" s="35"/>
      <c r="I21" s="3">
        <f t="shared" si="0"/>
        <v>191.42995986364275</v>
      </c>
      <c r="J21" s="3">
        <f t="shared" si="1"/>
        <v>12.576772438854626</v>
      </c>
      <c r="K21" s="79"/>
      <c r="L21" s="61"/>
    </row>
    <row r="22" spans="1:12" x14ac:dyDescent="0.35">
      <c r="A22" s="9" t="s">
        <v>91</v>
      </c>
      <c r="B22" s="9" t="s">
        <v>87</v>
      </c>
      <c r="C22" s="9">
        <v>2.1034258682178804</v>
      </c>
      <c r="D22" s="9">
        <v>522.84528951527511</v>
      </c>
      <c r="E22" s="12">
        <v>940.89060035850775</v>
      </c>
      <c r="F22" s="12">
        <v>736.08132071978753</v>
      </c>
      <c r="G22" s="35">
        <v>511.90137468616626</v>
      </c>
      <c r="H22" s="35"/>
      <c r="I22" s="3">
        <f t="shared" si="0"/>
        <v>731.44841772633868</v>
      </c>
      <c r="J22" s="3">
        <f t="shared" si="1"/>
        <v>203.42617439880129</v>
      </c>
      <c r="K22" s="79"/>
      <c r="L22" s="61"/>
    </row>
    <row r="23" spans="1:12" x14ac:dyDescent="0.35">
      <c r="A23" s="9" t="s">
        <v>92</v>
      </c>
      <c r="B23" s="9" t="s">
        <v>87</v>
      </c>
      <c r="C23" s="9">
        <v>26.986769202735168</v>
      </c>
      <c r="D23" s="9">
        <v>51.191367542181531</v>
      </c>
      <c r="E23" s="12">
        <v>74.91298219542</v>
      </c>
      <c r="F23" s="12">
        <v>77.288142647273006</v>
      </c>
      <c r="G23" s="35">
        <v>58.793338988859936</v>
      </c>
      <c r="H23" s="35"/>
      <c r="I23" s="3">
        <f t="shared" si="0"/>
        <v>69.064492702737908</v>
      </c>
      <c r="J23" s="3">
        <f t="shared" si="1"/>
        <v>12.613117144335227</v>
      </c>
      <c r="K23" s="79"/>
      <c r="L23" s="61"/>
    </row>
    <row r="24" spans="1:12" x14ac:dyDescent="0.35">
      <c r="A24" s="9" t="s">
        <v>93</v>
      </c>
      <c r="B24" s="9" t="s">
        <v>87</v>
      </c>
      <c r="C24" s="9">
        <v>276.04913027829429</v>
      </c>
      <c r="D24" s="9">
        <v>1143.451421930449</v>
      </c>
      <c r="E24" s="12">
        <v>597.72792477969426</v>
      </c>
      <c r="F24" s="12">
        <v>1406.8703617413887</v>
      </c>
      <c r="G24" s="35">
        <v>1348.1492488259325</v>
      </c>
      <c r="H24" s="35"/>
      <c r="I24" s="3">
        <f t="shared" si="0"/>
        <v>1083.4662072997578</v>
      </c>
      <c r="J24" s="3">
        <f t="shared" si="1"/>
        <v>368.60058436232299</v>
      </c>
      <c r="K24" s="79"/>
      <c r="L24" s="61"/>
    </row>
    <row r="25" spans="1:12" x14ac:dyDescent="0.35">
      <c r="A25" s="6" t="s">
        <v>94</v>
      </c>
      <c r="B25" s="6" t="s">
        <v>87</v>
      </c>
      <c r="C25" s="9">
        <v>0.74293385172991</v>
      </c>
      <c r="D25" s="9">
        <v>23.265289768625479</v>
      </c>
      <c r="E25" s="12">
        <v>15.278836413302184</v>
      </c>
      <c r="F25" s="12">
        <v>25.501118549068266</v>
      </c>
      <c r="G25" s="35">
        <v>26.126670633828361</v>
      </c>
      <c r="H25" s="35"/>
      <c r="I25" s="3">
        <f t="shared" si="0"/>
        <v>21.825311721199125</v>
      </c>
      <c r="J25" s="3">
        <f t="shared" si="1"/>
        <v>4.9960963322872596</v>
      </c>
      <c r="K25" s="79"/>
      <c r="L25" s="61"/>
    </row>
    <row r="26" spans="1:12" x14ac:dyDescent="0.35">
      <c r="A26" s="9" t="s">
        <v>95</v>
      </c>
      <c r="B26" s="9" t="s">
        <v>87</v>
      </c>
      <c r="C26" s="9">
        <v>33.190423942940072</v>
      </c>
      <c r="D26" s="9">
        <v>127.05479420232943</v>
      </c>
      <c r="E26" s="12">
        <v>136.21977306913138</v>
      </c>
      <c r="F26" s="12">
        <v>69.889376554822405</v>
      </c>
      <c r="G26" s="35">
        <v>57.372558341449533</v>
      </c>
      <c r="H26" s="35"/>
      <c r="I26" s="3">
        <f t="shared" si="0"/>
        <v>99.440941965281084</v>
      </c>
      <c r="J26" s="3">
        <f t="shared" si="1"/>
        <v>39.770981168497038</v>
      </c>
      <c r="K26" s="79"/>
      <c r="L26" s="61"/>
    </row>
    <row r="27" spans="1:12" x14ac:dyDescent="0.35">
      <c r="A27" s="9" t="s">
        <v>96</v>
      </c>
      <c r="B27" s="9" t="s">
        <v>87</v>
      </c>
      <c r="C27" s="9">
        <v>3.9158680843206577</v>
      </c>
      <c r="D27" s="9">
        <v>26.933600639838236</v>
      </c>
      <c r="E27" s="12">
        <v>33.030611846189437</v>
      </c>
      <c r="F27" s="12">
        <v>18.115746631659022</v>
      </c>
      <c r="G27" s="35">
        <v>17.674310350175809</v>
      </c>
      <c r="H27" s="35"/>
      <c r="I27" s="3">
        <f t="shared" si="0"/>
        <v>24.483437990951828</v>
      </c>
      <c r="J27" s="3">
        <f t="shared" si="1"/>
        <v>7.4112899103488177</v>
      </c>
      <c r="K27" s="79"/>
      <c r="L27" s="61"/>
    </row>
    <row r="28" spans="1:12" x14ac:dyDescent="0.35">
      <c r="A28" s="9" t="s">
        <v>97</v>
      </c>
      <c r="B28" s="9" t="s">
        <v>87</v>
      </c>
      <c r="C28" s="9">
        <v>6.2663019200716423</v>
      </c>
      <c r="D28" s="9">
        <v>162.12108011782564</v>
      </c>
      <c r="E28" s="12">
        <v>93.127605010313317</v>
      </c>
      <c r="F28" s="12">
        <v>95.239707470194972</v>
      </c>
      <c r="G28" s="35">
        <v>77.912887165048048</v>
      </c>
      <c r="H28" s="35"/>
      <c r="I28" s="3">
        <f t="shared" si="0"/>
        <v>102.7947653739817</v>
      </c>
      <c r="J28" s="3">
        <f t="shared" si="1"/>
        <v>37.483779483946215</v>
      </c>
      <c r="K28" s="79"/>
      <c r="L28" s="61"/>
    </row>
    <row r="29" spans="1:12" x14ac:dyDescent="0.35">
      <c r="A29" s="1"/>
      <c r="B29" s="9"/>
      <c r="C29" s="1"/>
      <c r="D29" s="29"/>
      <c r="E29" s="29"/>
      <c r="F29" s="2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E26" sqref="E26"/>
    </sheetView>
  </sheetViews>
  <sheetFormatPr baseColWidth="10" defaultRowHeight="14.5" x14ac:dyDescent="0.35"/>
  <cols>
    <col min="1" max="7" width="10.90625" style="6"/>
    <col min="8" max="8" width="11.26953125" style="6" customWidth="1"/>
    <col min="9" max="9" width="11.26953125" style="6" bestFit="1" customWidth="1"/>
    <col min="10" max="16384" width="10.90625" style="6"/>
  </cols>
  <sheetData>
    <row r="1" spans="1:11" s="58" customFormat="1" ht="29" x14ac:dyDescent="0.35">
      <c r="C1" s="58" t="s">
        <v>85</v>
      </c>
      <c r="D1" s="82" t="s">
        <v>48</v>
      </c>
      <c r="E1" s="82" t="s">
        <v>49</v>
      </c>
      <c r="F1" s="82" t="s">
        <v>50</v>
      </c>
      <c r="G1" s="82" t="s">
        <v>51</v>
      </c>
      <c r="I1" s="58" t="s">
        <v>243</v>
      </c>
    </row>
    <row r="2" spans="1:11" ht="29" x14ac:dyDescent="0.35">
      <c r="I2" s="32" t="s">
        <v>263</v>
      </c>
      <c r="J2" s="32" t="s">
        <v>261</v>
      </c>
      <c r="K2" s="32" t="s">
        <v>262</v>
      </c>
    </row>
    <row r="3" spans="1:11" x14ac:dyDescent="0.35">
      <c r="A3" s="6" t="s">
        <v>129</v>
      </c>
      <c r="B3" s="6" t="s">
        <v>104</v>
      </c>
      <c r="D3" s="68">
        <v>857.1</v>
      </c>
      <c r="E3" s="68">
        <v>982</v>
      </c>
      <c r="F3" s="68">
        <v>812.7</v>
      </c>
      <c r="G3" s="68">
        <v>393.3</v>
      </c>
      <c r="I3" s="32"/>
      <c r="J3" s="32"/>
      <c r="K3" s="32"/>
    </row>
    <row r="4" spans="1:11" x14ac:dyDescent="0.35">
      <c r="A4" s="6" t="s">
        <v>15</v>
      </c>
      <c r="B4" s="6" t="s">
        <v>86</v>
      </c>
      <c r="D4" s="6">
        <v>0.5132754578289962</v>
      </c>
      <c r="E4" s="6">
        <v>0.35261636339990332</v>
      </c>
      <c r="F4" s="6">
        <v>0.24933560273515809</v>
      </c>
      <c r="G4" s="6">
        <v>0.38800444279900148</v>
      </c>
      <c r="H4" s="3"/>
      <c r="I4" s="3">
        <f>(D4/6)+(E4/3)+(F4/3)+(G4/6)</f>
        <v>0.35086397214968679</v>
      </c>
      <c r="J4" s="3">
        <f>_xlfn.STDEV.S(D4:G4)</f>
        <v>0.10890236369797587</v>
      </c>
      <c r="K4" s="79">
        <f>J4/I4</f>
        <v>0.31038343159244508</v>
      </c>
    </row>
    <row r="5" spans="1:11" x14ac:dyDescent="0.35">
      <c r="A5" s="6" t="s">
        <v>122</v>
      </c>
      <c r="B5" s="6" t="s">
        <v>86</v>
      </c>
      <c r="C5" s="6">
        <v>1.8508905410418556E-2</v>
      </c>
      <c r="D5" s="6">
        <v>17.293113069133767</v>
      </c>
      <c r="E5" s="6">
        <v>14.960997280986291</v>
      </c>
      <c r="F5" s="6">
        <v>15.37988352686226</v>
      </c>
      <c r="G5" s="6">
        <v>15.552830987951999</v>
      </c>
      <c r="H5" s="3"/>
      <c r="I5" s="3">
        <f t="shared" ref="I5:I28" si="0">(D5/6)+(E5/3)+(F5/3)+(G5/6)</f>
        <v>15.587950945463811</v>
      </c>
      <c r="J5" s="3">
        <f t="shared" ref="J5:J28" si="1">_xlfn.STDEV.S(D5:G5)</f>
        <v>1.0280822235604394</v>
      </c>
      <c r="K5" s="79">
        <f t="shared" ref="K5:K16" si="2">J5/I5</f>
        <v>6.5953647606237661E-2</v>
      </c>
    </row>
    <row r="6" spans="1:11" x14ac:dyDescent="0.35">
      <c r="A6" s="6" t="s">
        <v>73</v>
      </c>
      <c r="B6" s="6" t="s">
        <v>86</v>
      </c>
      <c r="C6" s="7">
        <v>2.0642165091527302E-3</v>
      </c>
      <c r="D6" s="7">
        <v>0.88189081873036179</v>
      </c>
      <c r="E6" s="7">
        <v>0.69526355775043436</v>
      </c>
      <c r="F6" s="7">
        <v>0.22462078397409777</v>
      </c>
      <c r="G6" s="7">
        <v>0.5749473514679615</v>
      </c>
      <c r="H6" s="3"/>
      <c r="I6" s="3">
        <f t="shared" si="0"/>
        <v>0.54943447560789782</v>
      </c>
      <c r="J6" s="3">
        <f t="shared" si="1"/>
        <v>0.27685092846731291</v>
      </c>
      <c r="K6" s="79">
        <f t="shared" si="2"/>
        <v>0.50388343061473029</v>
      </c>
    </row>
    <row r="7" spans="1:11" x14ac:dyDescent="0.35">
      <c r="A7" s="6" t="s">
        <v>74</v>
      </c>
      <c r="B7" s="6" t="s">
        <v>86</v>
      </c>
      <c r="C7" s="7">
        <v>4.1299076319663338E-3</v>
      </c>
      <c r="D7" s="7">
        <v>0.4612822983509714</v>
      </c>
      <c r="E7" s="7">
        <v>0.6340822106603502</v>
      </c>
      <c r="F7" s="7">
        <v>0.7399510748887238</v>
      </c>
      <c r="G7" s="7">
        <v>0.75853906362597157</v>
      </c>
      <c r="H7" s="3"/>
      <c r="I7" s="3">
        <f t="shared" si="0"/>
        <v>0.66131465551251523</v>
      </c>
      <c r="J7" s="3">
        <f t="shared" si="1"/>
        <v>0.1362965269798849</v>
      </c>
      <c r="K7" s="79">
        <f t="shared" si="2"/>
        <v>0.20609935957680514</v>
      </c>
    </row>
    <row r="8" spans="1:11" x14ac:dyDescent="0.35">
      <c r="A8" s="6" t="s">
        <v>75</v>
      </c>
      <c r="B8" s="6" t="s">
        <v>86</v>
      </c>
      <c r="C8" s="6">
        <v>2.0045752115074082E-2</v>
      </c>
      <c r="D8" s="6">
        <v>3.4793408384176501</v>
      </c>
      <c r="E8" s="6">
        <v>1.5794651958778352</v>
      </c>
      <c r="F8" s="6">
        <v>2.0804595228647855</v>
      </c>
      <c r="G8" s="6">
        <v>1.3955113087720452</v>
      </c>
      <c r="H8" s="3"/>
      <c r="I8" s="3">
        <f t="shared" si="0"/>
        <v>2.0324502641124891</v>
      </c>
      <c r="J8" s="3">
        <f t="shared" si="1"/>
        <v>0.94263506127704333</v>
      </c>
      <c r="K8" s="79">
        <f t="shared" si="2"/>
        <v>0.46379243709988849</v>
      </c>
    </row>
    <row r="9" spans="1:11" x14ac:dyDescent="0.35">
      <c r="A9" s="6" t="s">
        <v>83</v>
      </c>
      <c r="B9" s="6" t="s">
        <v>86</v>
      </c>
      <c r="C9" s="7">
        <v>2.1600458966138125E-3</v>
      </c>
      <c r="D9" s="7">
        <v>0.32292896333397081</v>
      </c>
      <c r="E9" s="7">
        <v>1.164248940117304</v>
      </c>
      <c r="F9" s="7">
        <v>1.7931481426334475</v>
      </c>
      <c r="G9" s="7">
        <v>1.1109301126403359</v>
      </c>
      <c r="H9" s="3"/>
      <c r="I9" s="3">
        <f>(D9/6)+(E9/3)+(F9/3)+(G9/6)</f>
        <v>1.2247755402459681</v>
      </c>
      <c r="J9" s="3">
        <f>_xlfn.STDEV.S(D9:G9)</f>
        <v>0.60236257731255771</v>
      </c>
      <c r="K9" s="79">
        <f>J9/I9</f>
        <v>0.49181466931613199</v>
      </c>
    </row>
    <row r="10" spans="1:11" x14ac:dyDescent="0.35">
      <c r="A10" s="6" t="s">
        <v>76</v>
      </c>
      <c r="B10" s="6" t="s">
        <v>86</v>
      </c>
      <c r="C10" s="7">
        <v>8.0424597329424943E-4</v>
      </c>
      <c r="D10" s="7">
        <v>3.1713562360528524E-2</v>
      </c>
      <c r="E10" s="7">
        <v>4.4450692722224724E-2</v>
      </c>
      <c r="F10" s="7">
        <v>2.5403390509349727E-2</v>
      </c>
      <c r="G10" s="7">
        <v>3.6245997094658922E-2</v>
      </c>
      <c r="H10" s="3"/>
      <c r="I10" s="3">
        <f t="shared" si="0"/>
        <v>3.4611287653056058E-2</v>
      </c>
      <c r="J10" s="3">
        <f t="shared" si="1"/>
        <v>8.0118380785080962E-3</v>
      </c>
      <c r="K10" s="79">
        <f t="shared" si="2"/>
        <v>0.23148049731113307</v>
      </c>
    </row>
    <row r="11" spans="1:11" x14ac:dyDescent="0.35">
      <c r="A11" s="6" t="s">
        <v>77</v>
      </c>
      <c r="B11" s="6" t="s">
        <v>86</v>
      </c>
      <c r="C11" s="8">
        <v>2.7159838511371317E-4</v>
      </c>
      <c r="D11" s="8">
        <v>0.13354290536604033</v>
      </c>
      <c r="E11" s="8">
        <v>6.2500410390254071E-2</v>
      </c>
      <c r="F11" s="8">
        <v>9.7557981205409747E-2</v>
      </c>
      <c r="G11" s="8">
        <v>0.11408489346623864</v>
      </c>
      <c r="H11" s="3"/>
      <c r="I11" s="3">
        <f t="shared" si="0"/>
        <v>9.4624097003934426E-2</v>
      </c>
      <c r="J11" s="3">
        <f t="shared" si="1"/>
        <v>3.0116020211947387E-2</v>
      </c>
      <c r="K11" s="79">
        <f t="shared" si="2"/>
        <v>0.31827009361785696</v>
      </c>
    </row>
    <row r="12" spans="1:11" x14ac:dyDescent="0.35">
      <c r="A12" s="6" t="s">
        <v>78</v>
      </c>
      <c r="B12" s="6" t="s">
        <v>86</v>
      </c>
      <c r="C12" s="6">
        <v>0.11794751037584907</v>
      </c>
      <c r="D12" s="6">
        <v>6.3651490790027356</v>
      </c>
      <c r="E12" s="6">
        <v>4.6643925812904277</v>
      </c>
      <c r="F12" s="6">
        <v>3.4652879598991437</v>
      </c>
      <c r="G12" s="6">
        <v>5.3924597911360781</v>
      </c>
      <c r="H12" s="3"/>
      <c r="I12" s="3">
        <f t="shared" si="0"/>
        <v>4.6694949920863262</v>
      </c>
      <c r="J12" s="3">
        <f t="shared" si="1"/>
        <v>1.2223548532626654</v>
      </c>
      <c r="K12" s="79">
        <f t="shared" si="2"/>
        <v>0.2617745292230238</v>
      </c>
    </row>
    <row r="13" spans="1:11" x14ac:dyDescent="0.35">
      <c r="A13" s="6" t="s">
        <v>79</v>
      </c>
      <c r="B13" s="6" t="s">
        <v>86</v>
      </c>
      <c r="C13" s="6">
        <v>1.4682078394486991E-2</v>
      </c>
      <c r="D13" s="6">
        <v>0.11055380154970734</v>
      </c>
      <c r="E13" s="6">
        <v>7.0856930485987915E-2</v>
      </c>
      <c r="F13" s="6">
        <v>5.3503044771591533E-2</v>
      </c>
      <c r="G13" s="6">
        <v>7.9295712207238328E-2</v>
      </c>
      <c r="H13" s="3"/>
      <c r="I13" s="3">
        <f t="shared" si="0"/>
        <v>7.309491071201743E-2</v>
      </c>
      <c r="J13" s="3">
        <f t="shared" si="1"/>
        <v>2.3883974142927179E-2</v>
      </c>
      <c r="K13" s="79">
        <f t="shared" si="2"/>
        <v>0.32675290126594886</v>
      </c>
    </row>
    <row r="14" spans="1:11" x14ac:dyDescent="0.35">
      <c r="A14" s="6" t="s">
        <v>80</v>
      </c>
      <c r="B14" s="6" t="s">
        <v>86</v>
      </c>
      <c r="C14" s="6">
        <v>3.0188634441295541E-2</v>
      </c>
      <c r="D14" s="6">
        <v>9.6262828838568001E-2</v>
      </c>
      <c r="E14" s="6">
        <v>4.9395330686424543E-2</v>
      </c>
      <c r="F14" s="6">
        <v>6.3923435152032956E-2</v>
      </c>
      <c r="G14" s="6">
        <v>4.4056410576244591E-2</v>
      </c>
      <c r="H14" s="3"/>
      <c r="I14" s="3">
        <f t="shared" si="0"/>
        <v>6.1159461848621269E-2</v>
      </c>
      <c r="J14" s="3">
        <f t="shared" si="1"/>
        <v>2.3455947056194529E-2</v>
      </c>
      <c r="K14" s="79">
        <f t="shared" si="2"/>
        <v>0.3835211486041436</v>
      </c>
    </row>
    <row r="15" spans="1:11" x14ac:dyDescent="0.35">
      <c r="A15" s="6" t="s">
        <v>81</v>
      </c>
      <c r="B15" s="6" t="s">
        <v>86</v>
      </c>
      <c r="C15" s="6">
        <v>1.9120306058290924E-2</v>
      </c>
      <c r="D15" s="6">
        <v>70.445305566444887</v>
      </c>
      <c r="E15" s="6">
        <v>76.318522823509724</v>
      </c>
      <c r="F15" s="6">
        <v>76.433000703111205</v>
      </c>
      <c r="G15" s="6">
        <v>75.435475556283052</v>
      </c>
      <c r="H15" s="3"/>
      <c r="I15" s="3">
        <f t="shared" si="0"/>
        <v>75.230638029328304</v>
      </c>
      <c r="J15" s="3">
        <f t="shared" si="1"/>
        <v>2.8436611466771171</v>
      </c>
      <c r="K15" s="79">
        <f t="shared" si="2"/>
        <v>3.77992427176881E-2</v>
      </c>
    </row>
    <row r="16" spans="1:11" x14ac:dyDescent="0.35">
      <c r="A16" s="6" t="s">
        <v>82</v>
      </c>
      <c r="B16" s="6" t="s">
        <v>86</v>
      </c>
      <c r="C16" s="7">
        <v>6.5335367696799324E-4</v>
      </c>
      <c r="D16" s="7">
        <v>4.3559468205381811E-3</v>
      </c>
      <c r="E16" s="7">
        <v>4.8318055461827108E-3</v>
      </c>
      <c r="F16" s="7">
        <v>5.1189604556296656E-3</v>
      </c>
      <c r="G16" s="7">
        <v>1.0225502387193174E-2</v>
      </c>
      <c r="H16" s="3"/>
      <c r="I16" s="3">
        <f t="shared" si="0"/>
        <v>5.7471635352260176E-3</v>
      </c>
      <c r="J16" s="3">
        <f t="shared" si="1"/>
        <v>2.7463841066895007E-3</v>
      </c>
      <c r="K16" s="79">
        <f t="shared" si="2"/>
        <v>0.47786774986584651</v>
      </c>
    </row>
    <row r="17" spans="1:11" x14ac:dyDescent="0.35">
      <c r="A17" s="6" t="s">
        <v>84</v>
      </c>
      <c r="D17" s="6">
        <f>SUM(D4:D16)</f>
        <v>100.13871513617872</v>
      </c>
      <c r="E17" s="6">
        <f>SUM(E4:E16)</f>
        <v>100.60162412342335</v>
      </c>
      <c r="F17" s="6">
        <f>SUM(F4:F16)</f>
        <v>100.61119412906284</v>
      </c>
      <c r="G17" s="6">
        <f>SUM(G4:G16)</f>
        <v>100.89260713040801</v>
      </c>
      <c r="I17" s="3">
        <f t="shared" si="0"/>
        <v>100.57615979525985</v>
      </c>
      <c r="J17" s="3"/>
      <c r="K17" s="79"/>
    </row>
    <row r="18" spans="1:11" x14ac:dyDescent="0.35">
      <c r="I18" s="3"/>
      <c r="J18" s="3"/>
      <c r="K18" s="79"/>
    </row>
    <row r="19" spans="1:11" x14ac:dyDescent="0.35">
      <c r="A19" s="6" t="s">
        <v>88</v>
      </c>
      <c r="B19" s="6" t="s">
        <v>87</v>
      </c>
      <c r="C19" s="9">
        <v>1.0560693774099561</v>
      </c>
      <c r="D19" s="9">
        <v>20.030552165344034</v>
      </c>
      <c r="E19" s="9">
        <v>4.3391207959960942</v>
      </c>
      <c r="F19" s="9">
        <v>7.1936782077068679</v>
      </c>
      <c r="G19" s="9">
        <v>4.6294551816105853</v>
      </c>
      <c r="H19" s="3"/>
      <c r="I19" s="3">
        <f t="shared" si="0"/>
        <v>7.9542675590600904</v>
      </c>
      <c r="J19" s="3">
        <f t="shared" si="1"/>
        <v>7.4330801798747848</v>
      </c>
      <c r="K19" s="79"/>
    </row>
    <row r="20" spans="1:11" x14ac:dyDescent="0.35">
      <c r="A20" s="6" t="s">
        <v>89</v>
      </c>
      <c r="B20" s="6" t="s">
        <v>87</v>
      </c>
      <c r="C20" s="9">
        <v>1.6862004993209867</v>
      </c>
      <c r="D20" s="9">
        <v>29.769541534872246</v>
      </c>
      <c r="E20" s="9">
        <v>77.566872504612704</v>
      </c>
      <c r="F20" s="9">
        <v>263.60990726406948</v>
      </c>
      <c r="G20" s="9">
        <v>133.84616203731889</v>
      </c>
      <c r="H20" s="3"/>
      <c r="I20" s="3">
        <f t="shared" si="0"/>
        <v>140.99487718492591</v>
      </c>
      <c r="J20" s="3">
        <f t="shared" si="1"/>
        <v>101.00158547249541</v>
      </c>
      <c r="K20" s="79"/>
    </row>
    <row r="21" spans="1:11" x14ac:dyDescent="0.35">
      <c r="A21" s="6" t="s">
        <v>90</v>
      </c>
      <c r="B21" s="6" t="s">
        <v>87</v>
      </c>
      <c r="C21" s="9">
        <v>3.6990270367003695</v>
      </c>
      <c r="D21" s="9">
        <v>138.76321391198644</v>
      </c>
      <c r="E21" s="9">
        <v>207.11904622330701</v>
      </c>
      <c r="F21" s="9">
        <v>195.66720900415439</v>
      </c>
      <c r="G21" s="9">
        <v>234.41732874530396</v>
      </c>
      <c r="H21" s="3"/>
      <c r="I21" s="3">
        <f t="shared" si="0"/>
        <v>196.45884218536887</v>
      </c>
      <c r="J21" s="3">
        <f t="shared" si="1"/>
        <v>40.24736713673164</v>
      </c>
      <c r="K21" s="79"/>
    </row>
    <row r="22" spans="1:11" x14ac:dyDescent="0.35">
      <c r="A22" s="6" t="s">
        <v>91</v>
      </c>
      <c r="B22" s="6" t="s">
        <v>87</v>
      </c>
      <c r="C22" s="9">
        <v>2.1034258682178804</v>
      </c>
      <c r="D22" s="9">
        <v>1034.2388506702462</v>
      </c>
      <c r="E22" s="9">
        <v>484.04183233288393</v>
      </c>
      <c r="F22" s="9">
        <v>755.54934258043079</v>
      </c>
      <c r="G22" s="9">
        <v>883.54397243303481</v>
      </c>
      <c r="H22" s="3"/>
      <c r="I22" s="3">
        <f t="shared" si="0"/>
        <v>732.82752882165164</v>
      </c>
      <c r="J22" s="3">
        <f t="shared" si="1"/>
        <v>233.23708620380987</v>
      </c>
      <c r="K22" s="79"/>
    </row>
    <row r="23" spans="1:11" x14ac:dyDescent="0.35">
      <c r="A23" s="6" t="s">
        <v>92</v>
      </c>
      <c r="B23" s="6" t="s">
        <v>87</v>
      </c>
      <c r="C23" s="9">
        <v>26.986769202735168</v>
      </c>
      <c r="D23" s="9">
        <v>27.935606428316571</v>
      </c>
      <c r="E23" s="84" t="s">
        <v>98</v>
      </c>
      <c r="F23" s="9">
        <v>101.69442865675707</v>
      </c>
      <c r="G23" s="9">
        <v>71.128936598642298</v>
      </c>
      <c r="H23" s="3"/>
      <c r="I23" s="3" t="e">
        <f t="shared" si="0"/>
        <v>#VALUE!</v>
      </c>
      <c r="J23" s="3">
        <f t="shared" si="1"/>
        <v>37.059135024273786</v>
      </c>
      <c r="K23" s="79"/>
    </row>
    <row r="24" spans="1:11" x14ac:dyDescent="0.35">
      <c r="A24" s="6" t="s">
        <v>93</v>
      </c>
      <c r="B24" s="6" t="s">
        <v>87</v>
      </c>
      <c r="C24" s="9">
        <v>276.04913027829429</v>
      </c>
      <c r="D24" s="9">
        <v>880.24088107360626</v>
      </c>
      <c r="E24" s="9">
        <v>451.67786911036808</v>
      </c>
      <c r="F24" s="9">
        <v>584.52490497487918</v>
      </c>
      <c r="G24" s="9">
        <v>402.858030773314</v>
      </c>
      <c r="H24" s="3"/>
      <c r="I24" s="3">
        <f t="shared" si="0"/>
        <v>559.25074333623581</v>
      </c>
      <c r="J24" s="3">
        <f t="shared" si="1"/>
        <v>214.48448744203475</v>
      </c>
      <c r="K24" s="79"/>
    </row>
    <row r="25" spans="1:11" x14ac:dyDescent="0.35">
      <c r="A25" s="6" t="s">
        <v>94</v>
      </c>
      <c r="B25" s="6" t="s">
        <v>87</v>
      </c>
      <c r="C25" s="9">
        <v>0.74293385172991</v>
      </c>
      <c r="D25" s="9">
        <v>26.945975743293857</v>
      </c>
      <c r="E25" s="9">
        <v>16.788044408330041</v>
      </c>
      <c r="F25" s="9">
        <v>12.700397491088205</v>
      </c>
      <c r="G25" s="9">
        <v>15.393737744077731</v>
      </c>
      <c r="H25" s="3"/>
      <c r="I25" s="3">
        <f t="shared" si="0"/>
        <v>16.886099547701345</v>
      </c>
      <c r="J25" s="3">
        <f t="shared" si="1"/>
        <v>6.228170555685379</v>
      </c>
      <c r="K25" s="79"/>
    </row>
    <row r="26" spans="1:11" x14ac:dyDescent="0.35">
      <c r="A26" s="6" t="s">
        <v>95</v>
      </c>
      <c r="B26" s="6" t="s">
        <v>87</v>
      </c>
      <c r="C26" s="9">
        <v>33.190423942940072</v>
      </c>
      <c r="D26" s="84" t="s">
        <v>98</v>
      </c>
      <c r="E26" s="84" t="s">
        <v>98</v>
      </c>
      <c r="F26" s="9">
        <v>65.642323047884162</v>
      </c>
      <c r="G26" s="9">
        <v>45.144400613900579</v>
      </c>
      <c r="H26" s="3"/>
      <c r="I26" s="3" t="e">
        <f t="shared" si="0"/>
        <v>#VALUE!</v>
      </c>
      <c r="J26" s="3">
        <f t="shared" si="1"/>
        <v>14.494219953305635</v>
      </c>
      <c r="K26" s="79"/>
    </row>
    <row r="27" spans="1:11" x14ac:dyDescent="0.35">
      <c r="A27" s="6" t="s">
        <v>96</v>
      </c>
      <c r="B27" s="6" t="s">
        <v>87</v>
      </c>
      <c r="C27" s="9">
        <v>3.9158680843206577</v>
      </c>
      <c r="D27" s="9">
        <v>26.107319408840059</v>
      </c>
      <c r="E27" s="9">
        <v>28.959373452592228</v>
      </c>
      <c r="F27" s="9">
        <v>30.680433247307985</v>
      </c>
      <c r="G27" s="9">
        <v>61.28643620707139</v>
      </c>
      <c r="H27" s="3"/>
      <c r="I27" s="3">
        <f t="shared" si="0"/>
        <v>34.445561502618645</v>
      </c>
      <c r="J27" s="3">
        <f t="shared" si="1"/>
        <v>16.460422968122</v>
      </c>
      <c r="K27" s="79"/>
    </row>
    <row r="28" spans="1:11" x14ac:dyDescent="0.35">
      <c r="A28" s="6" t="s">
        <v>97</v>
      </c>
      <c r="B28" s="6" t="s">
        <v>87</v>
      </c>
      <c r="C28" s="9">
        <v>6.2663019200716423</v>
      </c>
      <c r="D28" s="9">
        <v>68.310282851723727</v>
      </c>
      <c r="E28" s="9">
        <v>58.883059638383152</v>
      </c>
      <c r="F28" s="9">
        <v>66.2744471875192</v>
      </c>
      <c r="G28" s="9">
        <v>24.791225384401816</v>
      </c>
      <c r="H28" s="3"/>
      <c r="I28" s="3">
        <f t="shared" si="0"/>
        <v>57.236086981321705</v>
      </c>
      <c r="J28" s="3">
        <f t="shared" si="1"/>
        <v>20.258062162751681</v>
      </c>
      <c r="K28" s="7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M1-09-007</vt:lpstr>
      <vt:lpstr>M1-10-052</vt:lpstr>
      <vt:lpstr>M1-10-065</vt:lpstr>
      <vt:lpstr>M1-11-107</vt:lpstr>
      <vt:lpstr>M1-13-137</vt:lpstr>
      <vt:lpstr>DO-16-147</vt:lpstr>
      <vt:lpstr>ZS-11-106</vt:lpstr>
      <vt:lpstr>M1-10-058</vt:lpstr>
      <vt:lpstr>M1-10-061</vt:lpstr>
      <vt:lpstr>M1-11-112</vt:lpstr>
      <vt:lpstr>M1-11-115</vt:lpstr>
      <vt:lpstr>M1-13-134</vt:lpstr>
      <vt:lpstr>M1-16-153</vt:lpstr>
      <vt:lpstr>M1-16-195</vt:lpstr>
      <vt:lpstr>M1-17-206</vt:lpstr>
      <vt:lpstr>M1-17-209</vt:lpstr>
      <vt:lpstr>M1-17-210</vt:lpstr>
      <vt:lpstr>M2-11-111 &amp; 13-131</vt:lpstr>
      <vt:lpstr>M2-11-116</vt:lpstr>
      <vt:lpstr>ID-10-052</vt:lpstr>
      <vt:lpstr>ID-10-066</vt:lpstr>
      <vt:lpstr>DO-16-190</vt:lpstr>
      <vt:lpstr>ZN-10-054</vt:lpstr>
      <vt:lpstr>ZN-10-057</vt:lpstr>
      <vt:lpstr>ZS-13-131</vt:lpstr>
      <vt:lpstr>Georgia Lake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Lamy_Morissette Claude</dc:creator>
  <cp:lastModifiedBy>Lamy_Morissette Claude</cp:lastModifiedBy>
  <dcterms:created xsi:type="dcterms:W3CDTF">2020-09-23T17:54:57Z</dcterms:created>
  <dcterms:modified xsi:type="dcterms:W3CDTF">2022-04-24T22:04:38Z</dcterms:modified>
</cp:coreProperties>
</file>