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Juraj Majzlan\Documents\Juro\copiapite-thermo\"/>
    </mc:Choice>
  </mc:AlternateContent>
  <xr:revisionPtr revIDLastSave="0" documentId="13_ncr:1_{C07EF755-EAE3-4874-9755-3770B0D40E39}" xr6:coauthVersionLast="36" xr6:coauthVersionMax="47" xr10:uidLastSave="{00000000-0000-0000-0000-000000000000}"/>
  <bookViews>
    <workbookView xWindow="-105" yWindow="-105" windowWidth="19425" windowHeight="10425" activeTab="5" xr2:uid="{2B567BAC-2A4E-4D78-B50D-CFA371B3C3F2}"/>
  </bookViews>
  <sheets>
    <sheet name="Cp" sheetId="1" r:id="rId1"/>
    <sheet name="fits" sheetId="2" r:id="rId2"/>
    <sheet name="S" sheetId="3" r:id="rId3"/>
    <sheet name="S-6 sigdig" sheetId="4" r:id="rId4"/>
    <sheet name="H" sheetId="5" r:id="rId5"/>
    <sheet name="cycle" sheetId="6" r:id="rId6"/>
    <sheet name="lepido" sheetId="7" r:id="rId7"/>
    <sheet name="G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6" l="1"/>
  <c r="B3" i="7" l="1"/>
  <c r="I6" i="8" l="1"/>
  <c r="E6" i="8" l="1"/>
  <c r="E7" i="8" s="1"/>
  <c r="F6" i="8" l="1"/>
  <c r="F7" i="8" s="1"/>
  <c r="F32" i="6" l="1"/>
  <c r="E31" i="6"/>
  <c r="G34" i="6"/>
  <c r="F34" i="6"/>
  <c r="E34" i="6"/>
  <c r="E35" i="6" s="1"/>
  <c r="D34" i="6"/>
  <c r="C34" i="6"/>
  <c r="G33" i="6"/>
  <c r="D30" i="6"/>
  <c r="C29" i="6"/>
  <c r="G24" i="6"/>
  <c r="F24" i="6"/>
  <c r="E24" i="6"/>
  <c r="D24" i="6"/>
  <c r="C24" i="6"/>
  <c r="G23" i="6"/>
  <c r="F23" i="6"/>
  <c r="F22" i="6"/>
  <c r="D22" i="6"/>
  <c r="F21" i="6"/>
  <c r="E21" i="6"/>
  <c r="D21" i="6"/>
  <c r="G20" i="6"/>
  <c r="G25" i="6" s="1"/>
  <c r="F20" i="6"/>
  <c r="C20" i="6"/>
  <c r="C25" i="6" s="1"/>
  <c r="C7" i="6"/>
  <c r="B7" i="6"/>
  <c r="B5" i="7"/>
  <c r="B4" i="6" s="1"/>
  <c r="G14" i="6" s="1"/>
  <c r="E25" i="6" l="1"/>
  <c r="F35" i="6"/>
  <c r="G35" i="6"/>
  <c r="C35" i="6"/>
  <c r="D35" i="6"/>
  <c r="D25" i="6"/>
  <c r="F25" i="6"/>
  <c r="B32" i="5"/>
  <c r="C10" i="6" s="1"/>
  <c r="B31" i="5"/>
  <c r="B10" i="6" s="1"/>
  <c r="E5" i="8" s="1"/>
  <c r="I5" i="8" s="1"/>
  <c r="C17" i="8" l="1"/>
  <c r="E8" i="8"/>
  <c r="C14" i="8" s="1"/>
  <c r="C15" i="8" s="1"/>
  <c r="C16" i="8" s="1"/>
  <c r="H14" i="6"/>
  <c r="F5" i="8" s="1"/>
  <c r="H12" i="6"/>
  <c r="G12" i="6"/>
  <c r="D17" i="8" l="1"/>
  <c r="F8" i="8"/>
  <c r="D14" i="8" s="1"/>
  <c r="D15" i="8" s="1"/>
  <c r="D16" i="8" s="1"/>
</calcChain>
</file>

<file path=xl/sharedStrings.xml><?xml version="1.0" encoding="utf-8"?>
<sst xmlns="http://schemas.openxmlformats.org/spreadsheetml/2006/main" count="289" uniqueCount="162">
  <si>
    <t>Cp-Daten: Magnesio-Copiapite</t>
  </si>
  <si>
    <t>gemessen: Sept 2015</t>
  </si>
  <si>
    <t>PPMS bei 298 K um 1.8% höher</t>
  </si>
  <si>
    <t>(J/mol.K)</t>
  </si>
  <si>
    <t>MG = 1218.39 g/mol</t>
  </si>
  <si>
    <t>kein Gewichtsverlust nach PPMS</t>
  </si>
  <si>
    <t>PPMS1</t>
  </si>
  <si>
    <t>DSC1</t>
  </si>
  <si>
    <t>7.55 mg</t>
  </si>
  <si>
    <t>So (2-298 K)</t>
  </si>
  <si>
    <t>sigma-So</t>
  </si>
  <si>
    <t>T</t>
  </si>
  <si>
    <t>Cp</t>
  </si>
  <si>
    <t>sigma-Cp</t>
  </si>
  <si>
    <t>(K)</t>
  </si>
  <si>
    <t>with 4 significant digits, for SI</t>
  </si>
  <si>
    <t>with 6 significant digits</t>
  </si>
  <si>
    <t>data Mg-cop-all.txt</t>
  </si>
  <si>
    <t>fit 1</t>
  </si>
  <si>
    <t>valid 0.0-15.0</t>
  </si>
  <si>
    <t>limit 0.0-12.0</t>
  </si>
  <si>
    <t>polynomial</t>
  </si>
  <si>
    <t>1.0,0.8059929816463409</t>
  </si>
  <si>
    <t>2.0,-0.5349523922932349</t>
  </si>
  <si>
    <t>3.0,0.11178305589260162</t>
  </si>
  <si>
    <t>4.0,-0.006620012893733929</t>
  </si>
  <si>
    <t>5.0,0.00013135509739203854</t>
  </si>
  <si>
    <t>fit 2</t>
  </si>
  <si>
    <t>valid 10.0-120.0</t>
  </si>
  <si>
    <t>limit 12.0-97.7</t>
  </si>
  <si>
    <t>0.0,-28.369774963343417</t>
  </si>
  <si>
    <t>1.0,4.476422257387011</t>
  </si>
  <si>
    <t>2.0,-0.005392925877679922</t>
  </si>
  <si>
    <t>3.0,-0.008134971870856739</t>
  </si>
  <si>
    <t>4.0,0.0008002890279779672</t>
  </si>
  <si>
    <t>5.0,-2.9906912894257937e-05</t>
  </si>
  <si>
    <t>6.0,6.001236693799019e-07</t>
  </si>
  <si>
    <t>7.0,-7.072964864634484e-09</t>
  </si>
  <si>
    <t>8.0,4.891521257851144e-11</t>
  </si>
  <si>
    <t>9.0,-1.8305097391405122e-13</t>
  </si>
  <si>
    <t>10.0,2.8445522278163894e-16</t>
  </si>
  <si>
    <t>fit 3</t>
  </si>
  <si>
    <t>valid 80.0-309.0</t>
  </si>
  <si>
    <t>limit 97.7-302.0</t>
  </si>
  <si>
    <t>0.0,5008.667565460333</t>
  </si>
  <si>
    <t>1.0,-247.9191406217392</t>
  </si>
  <si>
    <t>2.0,5.412649723446483</t>
  </si>
  <si>
    <t>3.0,-0.06363902743816875</t>
  </si>
  <si>
    <t>4.0,0.00045148655152403474</t>
  </si>
  <si>
    <t>5.0,-1.9838878696047698e-06</t>
  </si>
  <si>
    <t>6.0,5.280240060261449e-09</t>
  </si>
  <si>
    <t>7.0,-7.794098933173149e-12</t>
  </si>
  <si>
    <t>8.0,4.892913571600962e-15</t>
  </si>
  <si>
    <t>EOF</t>
  </si>
  <si>
    <t>FUNCTION FIT</t>
  </si>
  <si>
    <t>CRUDE FIT</t>
  </si>
  <si>
    <t>H</t>
  </si>
  <si>
    <t>dH/T</t>
  </si>
  <si>
    <t>S</t>
  </si>
  <si>
    <t>G</t>
  </si>
  <si>
    <t>'-G/T</t>
  </si>
  <si>
    <t>deltaK</t>
  </si>
  <si>
    <t>deltaCp</t>
  </si>
  <si>
    <t>deltaH</t>
  </si>
  <si>
    <t>deltadH/T</t>
  </si>
  <si>
    <t>deltaS</t>
  </si>
  <si>
    <t>deltaG</t>
  </si>
  <si>
    <t>delta(-G/T)</t>
  </si>
  <si>
    <t>K</t>
  </si>
  <si>
    <t>J/K</t>
  </si>
  <si>
    <t>J</t>
  </si>
  <si>
    <t>%</t>
  </si>
  <si>
    <t>NaN</t>
  </si>
  <si>
    <t>*** reached the upper limit of function: fit 1</t>
  </si>
  <si>
    <t>*** reached the upper limit of function: fit 2</t>
  </si>
  <si>
    <t>Säurelösungskalorimeter</t>
  </si>
  <si>
    <t>DropID</t>
  </si>
  <si>
    <t>Mg-Cop_1</t>
  </si>
  <si>
    <t>Mg-Cop_2</t>
  </si>
  <si>
    <t>Mg-Cop_3</t>
  </si>
  <si>
    <t>Mg-Cop_4</t>
  </si>
  <si>
    <t>Masse Pellet [mg]</t>
  </si>
  <si>
    <t>Raumtemp [°C]</t>
  </si>
  <si>
    <t>Kalorimetertemp [°C]</t>
  </si>
  <si>
    <t>Molengewicht [g/mol]</t>
  </si>
  <si>
    <t>Mol Probe</t>
  </si>
  <si>
    <t>Wärmekapazität Raumtemp [kJ/mol]</t>
  </si>
  <si>
    <t>Wärmekapazität Kalorimeter [kJ/mol]</t>
  </si>
  <si>
    <t>Absolute Wärmeinhalt [J/Pellet]</t>
  </si>
  <si>
    <t>t0</t>
  </si>
  <si>
    <t>t1</t>
  </si>
  <si>
    <t>t2</t>
  </si>
  <si>
    <t>Dauer</t>
  </si>
  <si>
    <t>t3</t>
  </si>
  <si>
    <t>t Baseline return</t>
  </si>
  <si>
    <t>V(0)</t>
  </si>
  <si>
    <t>V(0+t1)</t>
  </si>
  <si>
    <t>V(t2)</t>
  </si>
  <si>
    <t>V(t2+t3)</t>
  </si>
  <si>
    <t>Mittelwert Baseline [counts/min]</t>
  </si>
  <si>
    <t>Baselinekorrektur [Korrektur]</t>
  </si>
  <si>
    <t>% Baselinekorrektur</t>
  </si>
  <si>
    <t>Absolute Counts</t>
  </si>
  <si>
    <t>Kalibrationsfaktor</t>
  </si>
  <si>
    <t>dH [J]</t>
  </si>
  <si>
    <t>dH [kJ/g]</t>
  </si>
  <si>
    <t>dH [kJ/mol]</t>
  </si>
  <si>
    <t>reaction #</t>
  </si>
  <si>
    <t>FeOOH·0.162H2O + 3H+ = Fe3+ + 2.162H2O(aq)</t>
  </si>
  <si>
    <t>FeOOH·0.162H2O = FeOOH + 0.162H2O (l)</t>
  </si>
  <si>
    <t>A</t>
  </si>
  <si>
    <t>H2O (l) = H2O (aq)</t>
  </si>
  <si>
    <t>FeOOH + 3H+ = Fe3+ + 2H2O</t>
  </si>
  <si>
    <t>enthalpies of solution in 5 N HCl at 298.15 K</t>
  </si>
  <si>
    <t>formation enthalpies</t>
  </si>
  <si>
    <t>MgO</t>
  </si>
  <si>
    <r>
      <t>FeOOH·0.162H</t>
    </r>
    <r>
      <rPr>
        <vertAlign val="subscript"/>
        <sz val="12"/>
        <rFont val="Aptos"/>
        <family val="2"/>
      </rPr>
      <t>2</t>
    </r>
    <r>
      <rPr>
        <sz val="12"/>
        <rFont val="Aptos"/>
        <family val="2"/>
      </rPr>
      <t>O</t>
    </r>
  </si>
  <si>
    <t>FeOOH</t>
  </si>
  <si>
    <r>
      <rPr>
        <sz val="12"/>
        <color rgb="FF000000"/>
        <rFont val="Symbol"/>
        <family val="1"/>
        <charset val="2"/>
      </rPr>
      <t>a</t>
    </r>
    <r>
      <rPr>
        <sz val="12"/>
        <color indexed="8"/>
        <rFont val="Aptos"/>
        <family val="2"/>
      </rPr>
      <t>-MgSO</t>
    </r>
    <r>
      <rPr>
        <vertAlign val="subscript"/>
        <sz val="12"/>
        <color indexed="8"/>
        <rFont val="Aptos"/>
        <family val="2"/>
      </rPr>
      <t>4</t>
    </r>
  </si>
  <si>
    <t>Lemire et al. 2019, TDB volume Fe-II</t>
  </si>
  <si>
    <r>
      <t>H</t>
    </r>
    <r>
      <rPr>
        <vertAlign val="subscript"/>
        <sz val="12"/>
        <color indexed="8"/>
        <rFont val="Aptos"/>
        <family val="2"/>
      </rPr>
      <t>2</t>
    </r>
    <r>
      <rPr>
        <sz val="12"/>
        <color indexed="8"/>
        <rFont val="Aptos"/>
        <family val="2"/>
      </rPr>
      <t>O</t>
    </r>
  </si>
  <si>
    <t>enthalpy of water desorption from lepidocrocite</t>
  </si>
  <si>
    <r>
      <t>KAl(SO</t>
    </r>
    <r>
      <rPr>
        <vertAlign val="subscript"/>
        <sz val="12"/>
        <rFont val="Aptos"/>
      </rPr>
      <t>4</t>
    </r>
    <r>
      <rPr>
        <sz val="12"/>
        <rFont val="Aptos"/>
        <family val="2"/>
      </rPr>
      <t>)</t>
    </r>
    <r>
      <rPr>
        <vertAlign val="subscript"/>
        <sz val="12"/>
        <rFont val="Aptos"/>
      </rPr>
      <t>2</t>
    </r>
    <r>
      <rPr>
        <sz val="12"/>
        <rFont val="Aptos"/>
        <family val="2"/>
      </rPr>
      <t>·12H</t>
    </r>
    <r>
      <rPr>
        <vertAlign val="subscript"/>
        <sz val="12"/>
        <rFont val="Aptos"/>
      </rPr>
      <t>2</t>
    </r>
    <r>
      <rPr>
        <sz val="12"/>
        <rFont val="Aptos"/>
        <family val="2"/>
      </rPr>
      <t>O</t>
    </r>
  </si>
  <si>
    <r>
      <t>K</t>
    </r>
    <r>
      <rPr>
        <vertAlign val="subscript"/>
        <sz val="12"/>
        <rFont val="Aptos"/>
      </rPr>
      <t>2</t>
    </r>
    <r>
      <rPr>
        <sz val="12"/>
        <rFont val="Aptos"/>
        <family val="2"/>
      </rPr>
      <t>SO</t>
    </r>
    <r>
      <rPr>
        <vertAlign val="subscript"/>
        <sz val="12"/>
        <rFont val="Aptos"/>
      </rPr>
      <t>4</t>
    </r>
  </si>
  <si>
    <r>
      <t>MgFe</t>
    </r>
    <r>
      <rPr>
        <vertAlign val="superscript"/>
        <sz val="11"/>
        <color theme="1"/>
        <rFont val="Aptos Narrow"/>
        <family val="2"/>
        <scheme val="minor"/>
      </rPr>
      <t>3+</t>
    </r>
    <r>
      <rPr>
        <vertAlign val="subscript"/>
        <sz val="11"/>
        <color theme="1"/>
        <rFont val="Aptos Narrow"/>
        <family val="2"/>
        <scheme val="minor"/>
      </rPr>
      <t>4</t>
    </r>
    <r>
      <rPr>
        <sz val="11"/>
        <color theme="1"/>
        <rFont val="Aptos Narrow"/>
        <family val="2"/>
        <scheme val="minor"/>
      </rPr>
      <t>(SO</t>
    </r>
    <r>
      <rPr>
        <vertAlign val="subscript"/>
        <sz val="11"/>
        <color theme="1"/>
        <rFont val="Aptos Narrow"/>
        <family val="2"/>
        <scheme val="minor"/>
      </rPr>
      <t>4</t>
    </r>
    <r>
      <rPr>
        <sz val="11"/>
        <color theme="1"/>
        <rFont val="Aptos Narrow"/>
        <family val="2"/>
        <scheme val="minor"/>
      </rPr>
      <t>)</t>
    </r>
    <r>
      <rPr>
        <vertAlign val="subscript"/>
        <sz val="11"/>
        <color theme="1"/>
        <rFont val="Aptos Narrow"/>
        <family val="2"/>
        <scheme val="minor"/>
      </rPr>
      <t>6</t>
    </r>
    <r>
      <rPr>
        <sz val="11"/>
        <color theme="1"/>
        <rFont val="Aptos Narrow"/>
        <family val="2"/>
        <scheme val="minor"/>
      </rPr>
      <t>(OH)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 xml:space="preserve"> · 20H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O</t>
    </r>
  </si>
  <si>
    <t>MgSO4</t>
  </si>
  <si>
    <t>H2O</t>
  </si>
  <si>
    <t>Fe</t>
  </si>
  <si>
    <t>Mg</t>
  </si>
  <si>
    <t>O</t>
  </si>
  <si>
    <t>4FeOOH + 6MgSO4 + 19H2O = MgFe3+4(SO4)6(OH)2 · 20H2O + 5MgO</t>
  </si>
  <si>
    <t>check the reaction</t>
  </si>
  <si>
    <t>DRH = 4DH3 + 6DH4 + 19DH5 - DH10 - 5DH1</t>
  </si>
  <si>
    <t>O2</t>
  </si>
  <si>
    <t>H2</t>
  </si>
  <si>
    <t>Mg + 4Fe + 6S + 23O2 + 21H2 = MgFe3+4(SO4)6(OH)2 · 20H2O</t>
  </si>
  <si>
    <r>
      <t>S</t>
    </r>
    <r>
      <rPr>
        <vertAlign val="superscript"/>
        <sz val="11"/>
        <color theme="1"/>
        <rFont val="Aptos Narrow"/>
        <scheme val="minor"/>
      </rPr>
      <t>o</t>
    </r>
    <r>
      <rPr>
        <sz val="11"/>
        <color theme="1"/>
        <rFont val="Aptos Narrow"/>
        <family val="2"/>
        <scheme val="minor"/>
      </rPr>
      <t xml:space="preserve"> (J K-1 mol-1)</t>
    </r>
  </si>
  <si>
    <t>RH95</t>
  </si>
  <si>
    <t>Al</t>
  </si>
  <si>
    <t>enthalpy of formation</t>
  </si>
  <si>
    <t>standard entropy</t>
  </si>
  <si>
    <t>entropy of formation</t>
  </si>
  <si>
    <r>
      <t>O</t>
    </r>
    <r>
      <rPr>
        <vertAlign val="subscript"/>
        <sz val="11"/>
        <color theme="1"/>
        <rFont val="Aptos Narrow"/>
        <scheme val="minor"/>
      </rPr>
      <t>2</t>
    </r>
  </si>
  <si>
    <t>Gibbs free energy of formation</t>
  </si>
  <si>
    <r>
      <t>H</t>
    </r>
    <r>
      <rPr>
        <vertAlign val="subscript"/>
        <sz val="11"/>
        <color theme="1"/>
        <rFont val="Aptos Narrow"/>
        <scheme val="minor"/>
      </rPr>
      <t>2</t>
    </r>
  </si>
  <si>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Aptos Narrow"/>
        <scheme val="minor"/>
      </rPr>
      <t>f</t>
    </r>
    <r>
      <rPr>
        <sz val="11"/>
        <color theme="1"/>
        <rFont val="Aptos Narrow"/>
        <family val="2"/>
        <scheme val="minor"/>
      </rPr>
      <t>G</t>
    </r>
    <r>
      <rPr>
        <vertAlign val="superscript"/>
        <sz val="11"/>
        <color theme="1"/>
        <rFont val="Aptos Narrow"/>
        <scheme val="minor"/>
      </rPr>
      <t>o</t>
    </r>
    <r>
      <rPr>
        <sz val="11"/>
        <color theme="1"/>
        <rFont val="Aptos Narrow"/>
        <family val="2"/>
        <scheme val="minor"/>
      </rPr>
      <t xml:space="preserve"> (kJ mol</t>
    </r>
    <r>
      <rPr>
        <vertAlign val="superscript"/>
        <sz val="11"/>
        <color theme="1"/>
        <rFont val="Aptos Narrow"/>
        <scheme val="minor"/>
      </rPr>
      <t>-1</t>
    </r>
    <r>
      <rPr>
        <sz val="11"/>
        <color theme="1"/>
        <rFont val="Aptos Narrow"/>
        <family val="2"/>
        <scheme val="minor"/>
      </rPr>
      <t>)</t>
    </r>
  </si>
  <si>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Aptos Narrow"/>
        <scheme val="minor"/>
      </rPr>
      <t>f</t>
    </r>
    <r>
      <rPr>
        <sz val="11"/>
        <color theme="1"/>
        <rFont val="Aptos Narrow"/>
        <family val="2"/>
        <scheme val="minor"/>
      </rPr>
      <t>H</t>
    </r>
    <r>
      <rPr>
        <vertAlign val="superscript"/>
        <sz val="11"/>
        <color theme="1"/>
        <rFont val="Aptos Narrow"/>
        <scheme val="minor"/>
      </rPr>
      <t>o</t>
    </r>
    <r>
      <rPr>
        <sz val="11"/>
        <color theme="1"/>
        <rFont val="Aptos Narrow"/>
        <family val="2"/>
        <scheme val="minor"/>
      </rPr>
      <t xml:space="preserve"> (kJ mol</t>
    </r>
    <r>
      <rPr>
        <vertAlign val="superscript"/>
        <sz val="11"/>
        <color theme="1"/>
        <rFont val="Aptos Narrow"/>
        <scheme val="minor"/>
      </rPr>
      <t>-1</t>
    </r>
    <r>
      <rPr>
        <sz val="11"/>
        <color theme="1"/>
        <rFont val="Aptos Narrow"/>
        <family val="2"/>
        <scheme val="minor"/>
      </rPr>
      <t>)</t>
    </r>
  </si>
  <si>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Aptos Narrow"/>
        <scheme val="minor"/>
      </rPr>
      <t>r</t>
    </r>
    <r>
      <rPr>
        <sz val="11"/>
        <color theme="1"/>
        <rFont val="Aptos Narrow"/>
        <family val="2"/>
        <scheme val="minor"/>
      </rPr>
      <t>G</t>
    </r>
    <r>
      <rPr>
        <vertAlign val="superscript"/>
        <sz val="11"/>
        <color theme="1"/>
        <rFont val="Aptos Narrow"/>
        <scheme val="minor"/>
      </rPr>
      <t>o</t>
    </r>
  </si>
  <si>
    <r>
      <t>Fe</t>
    </r>
    <r>
      <rPr>
        <vertAlign val="superscript"/>
        <sz val="11"/>
        <color theme="1"/>
        <rFont val="Aptos Narrow"/>
        <family val="2"/>
        <scheme val="minor"/>
      </rPr>
      <t>3+</t>
    </r>
  </si>
  <si>
    <t>Lemire et al. 2013</t>
  </si>
  <si>
    <t>ln K</t>
  </si>
  <si>
    <r>
      <t>Fe</t>
    </r>
    <r>
      <rPr>
        <vertAlign val="superscript"/>
        <sz val="11"/>
        <color theme="1"/>
        <rFont val="Aptos Narrow"/>
        <family val="2"/>
        <scheme val="minor"/>
      </rPr>
      <t>2+</t>
    </r>
  </si>
  <si>
    <t>log K</t>
  </si>
  <si>
    <r>
      <t>SO</t>
    </r>
    <r>
      <rPr>
        <vertAlign val="subscript"/>
        <sz val="11"/>
        <color theme="1"/>
        <rFont val="Aptos Narrow"/>
        <scheme val="minor"/>
      </rPr>
      <t>4</t>
    </r>
    <r>
      <rPr>
        <vertAlign val="superscript"/>
        <sz val="11"/>
        <color theme="1"/>
        <rFont val="Aptos Narrow"/>
        <scheme val="minor"/>
      </rPr>
      <t>2-</t>
    </r>
  </si>
  <si>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Aptos Narrow"/>
        <scheme val="minor"/>
      </rPr>
      <t>r</t>
    </r>
    <r>
      <rPr>
        <sz val="11"/>
        <color theme="1"/>
        <rFont val="Aptos Narrow"/>
        <family val="2"/>
        <scheme val="minor"/>
      </rPr>
      <t>H</t>
    </r>
    <r>
      <rPr>
        <vertAlign val="superscript"/>
        <sz val="11"/>
        <color theme="1"/>
        <rFont val="Aptos Narrow"/>
        <scheme val="minor"/>
      </rPr>
      <t>o</t>
    </r>
  </si>
  <si>
    <r>
      <t>H</t>
    </r>
    <r>
      <rPr>
        <vertAlign val="subscript"/>
        <sz val="11"/>
        <color theme="1"/>
        <rFont val="Aptos Narrow"/>
        <scheme val="minor"/>
      </rPr>
      <t>2</t>
    </r>
    <r>
      <rPr>
        <sz val="11"/>
        <color theme="1"/>
        <rFont val="Aptos Narrow"/>
        <family val="2"/>
        <scheme val="minor"/>
      </rPr>
      <t>O</t>
    </r>
  </si>
  <si>
    <r>
      <t>Mg</t>
    </r>
    <r>
      <rPr>
        <vertAlign val="superscript"/>
        <sz val="11"/>
        <color theme="1"/>
        <rFont val="Aptos Narrow"/>
        <family val="2"/>
        <scheme val="minor"/>
      </rPr>
      <t>2+</t>
    </r>
  </si>
  <si>
    <r>
      <t>Al</t>
    </r>
    <r>
      <rPr>
        <vertAlign val="superscript"/>
        <sz val="11"/>
        <color theme="1"/>
        <rFont val="Aptos Narrow"/>
        <family val="2"/>
        <scheme val="minor"/>
      </rPr>
      <t>3+</t>
    </r>
  </si>
  <si>
    <t>MgFe4(SO4)6(OH)2·20H2O + 2H+ = Mg++ + 4Fe+++ + 6SO4-- + 22H2O</t>
  </si>
  <si>
    <t>estimate, Ogorodova et al. (2021)</t>
  </si>
  <si>
    <t>+-58</t>
  </si>
  <si>
    <t>DfH = 4DH3 + 6DH4 + 19DH5 - DH10 - 5DH1 + 4DH14 + 6DH15 + 19DH16 - 5DH13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</si>
</sst>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"/>
    <numFmt numFmtId="165" formatCode="0.00000"/>
    <numFmt numFmtId="166" formatCode="0.00000000"/>
    <numFmt numFmtId="167" formatCode="0.000"/>
    <numFmt numFmtId="168" formatCode="0.0000"/>
    <numFmt numFmtId="169" formatCode="0.0"/>
  </numFmts>
  <fonts count="2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ptos Narrow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sz val="12"/>
      <name val="Aptos"/>
      <family val="2"/>
    </font>
    <font>
      <sz val="12"/>
      <color theme="1"/>
      <name val="Aptos"/>
      <family val="2"/>
    </font>
    <font>
      <vertAlign val="subscript"/>
      <sz val="12"/>
      <name val="Aptos"/>
      <family val="2"/>
    </font>
    <font>
      <sz val="12"/>
      <color indexed="8"/>
      <name val="Aptos"/>
      <family val="1"/>
      <charset val="2"/>
    </font>
    <font>
      <sz val="12"/>
      <color rgb="FF000000"/>
      <name val="Symbol"/>
      <family val="1"/>
      <charset val="2"/>
    </font>
    <font>
      <sz val="12"/>
      <color indexed="8"/>
      <name val="Aptos"/>
      <family val="2"/>
    </font>
    <font>
      <vertAlign val="subscript"/>
      <sz val="12"/>
      <color indexed="8"/>
      <name val="Aptos"/>
      <family val="2"/>
    </font>
    <font>
      <sz val="11"/>
      <name val="Aptos Narrow"/>
      <family val="2"/>
      <scheme val="minor"/>
    </font>
    <font>
      <vertAlign val="subscript"/>
      <sz val="12"/>
      <name val="Aptos"/>
    </font>
    <font>
      <vertAlign val="superscript"/>
      <sz val="11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scheme val="minor"/>
    </font>
    <font>
      <vertAlign val="subscript"/>
      <sz val="11"/>
      <color theme="1"/>
      <name val="Aptos Narrow"/>
      <scheme val="minor"/>
    </font>
    <font>
      <sz val="11"/>
      <color theme="1"/>
      <name val="Aptos Narrow"/>
      <family val="1"/>
      <charset val="2"/>
      <scheme val="minor"/>
    </font>
    <font>
      <sz val="11"/>
      <color theme="1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indexed="11"/>
        <bgColor indexed="15"/>
      </patternFill>
    </fill>
    <fill>
      <patternFill patternType="solid">
        <fgColor indexed="53"/>
        <bgColor indexed="25"/>
      </patternFill>
    </fill>
    <fill>
      <patternFill patternType="solid">
        <fgColor indexed="13"/>
        <bgColor indexed="3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rgb="FF212121"/>
      </left>
      <right/>
      <top style="thin">
        <color rgb="FF212121"/>
      </top>
      <bottom/>
      <diagonal/>
    </border>
    <border>
      <left/>
      <right/>
      <top style="thin">
        <color rgb="FF212121"/>
      </top>
      <bottom/>
      <diagonal/>
    </border>
    <border>
      <left/>
      <right style="thin">
        <color rgb="FF212121"/>
      </right>
      <top style="thin">
        <color rgb="FF212121"/>
      </top>
      <bottom/>
      <diagonal/>
    </border>
    <border>
      <left style="thin">
        <color rgb="FF212121"/>
      </left>
      <right/>
      <top/>
      <bottom/>
      <diagonal/>
    </border>
    <border>
      <left/>
      <right style="thin">
        <color rgb="FF212121"/>
      </right>
      <top/>
      <bottom/>
      <diagonal/>
    </border>
    <border>
      <left style="thin">
        <color rgb="FF212121"/>
      </left>
      <right style="thin">
        <color rgb="FF212121"/>
      </right>
      <top style="thin">
        <color rgb="FF212121"/>
      </top>
      <bottom/>
      <diagonal/>
    </border>
    <border>
      <left style="thin">
        <color rgb="FF212121"/>
      </left>
      <right/>
      <top/>
      <bottom style="thin">
        <color rgb="FF212121"/>
      </bottom>
      <diagonal/>
    </border>
    <border>
      <left/>
      <right/>
      <top/>
      <bottom style="thin">
        <color rgb="FF212121"/>
      </bottom>
      <diagonal/>
    </border>
    <border>
      <left/>
      <right style="thin">
        <color rgb="FF212121"/>
      </right>
      <top/>
      <bottom style="thin">
        <color rgb="FF212121"/>
      </bottom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4" xfId="0" applyFill="1" applyBorder="1"/>
    <xf numFmtId="0" fontId="0" fillId="2" borderId="0" xfId="0" applyFill="1"/>
    <xf numFmtId="0" fontId="2" fillId="2" borderId="4" xfId="0" applyFont="1" applyFill="1" applyBorder="1"/>
    <xf numFmtId="0" fontId="0" fillId="2" borderId="5" xfId="0" applyFill="1" applyBorder="1"/>
    <xf numFmtId="0" fontId="0" fillId="2" borderId="9" xfId="0" applyFill="1" applyBorder="1"/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3" fillId="0" borderId="0" xfId="0" applyFont="1"/>
    <xf numFmtId="11" fontId="0" fillId="0" borderId="0" xfId="0" applyNumberFormat="1"/>
    <xf numFmtId="0" fontId="0" fillId="3" borderId="0" xfId="1" applyFont="1" applyFill="1"/>
    <xf numFmtId="164" fontId="0" fillId="4" borderId="0" xfId="1" applyNumberFormat="1" applyFont="1" applyFill="1"/>
    <xf numFmtId="164" fontId="0" fillId="0" borderId="0" xfId="1" applyNumberFormat="1" applyFont="1"/>
    <xf numFmtId="164" fontId="0" fillId="0" borderId="0" xfId="0" applyNumberFormat="1"/>
    <xf numFmtId="0" fontId="0" fillId="5" borderId="0" xfId="1" applyFont="1" applyFill="1"/>
    <xf numFmtId="0" fontId="0" fillId="4" borderId="0" xfId="1" applyFont="1" applyFill="1"/>
    <xf numFmtId="0" fontId="0" fillId="0" borderId="0" xfId="1" applyFont="1"/>
    <xf numFmtId="165" fontId="0" fillId="0" borderId="0" xfId="1" applyNumberFormat="1" applyFont="1"/>
    <xf numFmtId="0" fontId="5" fillId="0" borderId="0" xfId="1" applyFont="1"/>
    <xf numFmtId="166" fontId="5" fillId="0" borderId="0" xfId="1" applyNumberFormat="1" applyFont="1"/>
    <xf numFmtId="167" fontId="5" fillId="0" borderId="0" xfId="1" applyNumberFormat="1" applyFont="1" applyAlignment="1">
      <alignment horizontal="right"/>
    </xf>
    <xf numFmtId="165" fontId="5" fillId="0" borderId="0" xfId="1" applyNumberFormat="1" applyFont="1"/>
    <xf numFmtId="0" fontId="0" fillId="4" borderId="0" xfId="0" applyFill="1"/>
    <xf numFmtId="0" fontId="5" fillId="4" borderId="0" xfId="1" applyFont="1" applyFill="1"/>
    <xf numFmtId="168" fontId="0" fillId="0" borderId="0" xfId="0" applyNumberFormat="1"/>
    <xf numFmtId="168" fontId="0" fillId="4" borderId="0" xfId="0" applyNumberFormat="1" applyFill="1"/>
    <xf numFmtId="168" fontId="5" fillId="0" borderId="0" xfId="1" applyNumberFormat="1" applyFont="1"/>
    <xf numFmtId="168" fontId="5" fillId="4" borderId="0" xfId="1" applyNumberFormat="1" applyFont="1" applyFill="1"/>
    <xf numFmtId="0" fontId="0" fillId="0" borderId="0" xfId="0" applyAlignment="1">
      <alignment horizontal="center"/>
    </xf>
    <xf numFmtId="0" fontId="6" fillId="0" borderId="0" xfId="0" applyFont="1"/>
    <xf numFmtId="2" fontId="6" fillId="0" borderId="0" xfId="0" applyNumberFormat="1" applyFont="1"/>
    <xf numFmtId="0" fontId="7" fillId="0" borderId="0" xfId="0" applyFont="1"/>
    <xf numFmtId="1" fontId="6" fillId="0" borderId="0" xfId="0" applyNumberFormat="1" applyFont="1"/>
    <xf numFmtId="0" fontId="9" fillId="0" borderId="0" xfId="0" applyFont="1"/>
    <xf numFmtId="2" fontId="13" fillId="0" borderId="0" xfId="0" applyNumberFormat="1" applyFont="1"/>
    <xf numFmtId="169" fontId="6" fillId="0" borderId="0" xfId="0" applyNumberFormat="1" applyFont="1"/>
    <xf numFmtId="0" fontId="0" fillId="6" borderId="0" xfId="0" applyFill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4" fillId="0" borderId="0" xfId="0" applyFont="1"/>
    <xf numFmtId="0" fontId="0" fillId="7" borderId="0" xfId="0" applyFill="1"/>
    <xf numFmtId="0" fontId="19" fillId="0" borderId="0" xfId="0" applyFont="1"/>
    <xf numFmtId="169" fontId="0" fillId="0" borderId="0" xfId="0" applyNumberFormat="1"/>
    <xf numFmtId="0" fontId="13" fillId="0" borderId="0" xfId="0" applyFont="1" applyAlignment="1">
      <alignment horizontal="right" vertical="center"/>
    </xf>
    <xf numFmtId="0" fontId="13" fillId="0" borderId="0" xfId="0" applyFont="1"/>
    <xf numFmtId="0" fontId="0" fillId="0" borderId="0" xfId="0" quotePrefix="1" applyAlignment="1">
      <alignment horizontal="right"/>
    </xf>
    <xf numFmtId="2" fontId="0" fillId="0" borderId="0" xfId="0" applyNumberFormat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2">
    <cellStyle name="Normal" xfId="0" builtinId="0"/>
    <cellStyle name="Standard_Kalorimetrie" xfId="1" xr:uid="{304D5A68-330F-483A-B2AE-4843D89D22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0FE67-8520-4CC3-985F-F16157DDB7D3}">
  <dimension ref="A1:G191"/>
  <sheetViews>
    <sheetView workbookViewId="0"/>
  </sheetViews>
  <sheetFormatPr defaultRowHeight="14.25"/>
  <cols>
    <col min="1" max="7" width="11.125" customWidth="1"/>
    <col min="8" max="9" width="11.625" customWidth="1"/>
  </cols>
  <sheetData>
    <row r="1" spans="1:7">
      <c r="A1" s="1" t="s">
        <v>0</v>
      </c>
      <c r="D1" s="2" t="s">
        <v>1</v>
      </c>
      <c r="G1" t="s">
        <v>2</v>
      </c>
    </row>
    <row r="2" spans="1:7">
      <c r="A2" s="2" t="s">
        <v>4</v>
      </c>
      <c r="G2" t="s">
        <v>5</v>
      </c>
    </row>
    <row r="4" spans="1:7">
      <c r="A4" s="62" t="s">
        <v>6</v>
      </c>
      <c r="B4" s="62"/>
      <c r="C4" s="62"/>
      <c r="D4" s="62" t="s">
        <v>7</v>
      </c>
      <c r="E4" s="62"/>
      <c r="F4" s="62"/>
    </row>
    <row r="5" spans="1:7">
      <c r="A5" s="3"/>
      <c r="B5" s="4"/>
      <c r="C5" s="6"/>
      <c r="D5" s="3"/>
      <c r="E5" s="4"/>
      <c r="F5" s="6"/>
    </row>
    <row r="6" spans="1:7">
      <c r="A6" s="5" t="s">
        <v>8</v>
      </c>
      <c r="B6" s="8" t="s">
        <v>9</v>
      </c>
      <c r="C6" s="9" t="s">
        <v>10</v>
      </c>
      <c r="D6" s="3"/>
      <c r="E6" s="4"/>
      <c r="F6" s="6"/>
    </row>
    <row r="7" spans="1:7">
      <c r="A7" s="3"/>
      <c r="B7" s="8">
        <v>1466.6</v>
      </c>
      <c r="C7" s="9">
        <v>10.3</v>
      </c>
      <c r="D7" s="3"/>
      <c r="E7" s="4"/>
      <c r="F7" s="6"/>
    </row>
    <row r="8" spans="1:7">
      <c r="A8" s="3"/>
      <c r="B8" s="4"/>
      <c r="C8" s="6"/>
      <c r="D8" s="3"/>
      <c r="E8" s="4"/>
      <c r="F8" s="6"/>
    </row>
    <row r="9" spans="1:7">
      <c r="A9" s="10" t="s">
        <v>11</v>
      </c>
      <c r="B9" s="11" t="s">
        <v>12</v>
      </c>
      <c r="C9" s="6" t="s">
        <v>13</v>
      </c>
      <c r="D9" s="10" t="s">
        <v>11</v>
      </c>
      <c r="E9" s="11" t="s">
        <v>12</v>
      </c>
      <c r="F9" s="6" t="s">
        <v>13</v>
      </c>
    </row>
    <row r="10" spans="1:7">
      <c r="A10" s="12" t="s">
        <v>14</v>
      </c>
      <c r="B10" s="13" t="s">
        <v>3</v>
      </c>
      <c r="C10" s="14" t="s">
        <v>3</v>
      </c>
      <c r="D10" s="12" t="s">
        <v>14</v>
      </c>
      <c r="E10" s="13" t="s">
        <v>3</v>
      </c>
      <c r="F10" s="7"/>
    </row>
    <row r="11" spans="1:7">
      <c r="A11" s="15"/>
      <c r="B11" s="16"/>
      <c r="C11" s="17"/>
      <c r="D11" s="16"/>
      <c r="E11" s="16"/>
      <c r="F11" s="17"/>
    </row>
    <row r="12" spans="1:7">
      <c r="A12" s="18">
        <v>2.2668900000000001</v>
      </c>
      <c r="B12">
        <v>8.1890500000000005E-2</v>
      </c>
      <c r="C12" s="19">
        <v>1.24007E-3</v>
      </c>
      <c r="D12">
        <v>282.38299999999998</v>
      </c>
      <c r="E12">
        <v>1356.41</v>
      </c>
      <c r="F12" s="19">
        <v>1.6369100000000001</v>
      </c>
    </row>
    <row r="13" spans="1:7">
      <c r="A13" s="18">
        <v>2.2677</v>
      </c>
      <c r="B13">
        <v>8.16196E-2</v>
      </c>
      <c r="C13" s="19">
        <v>1.24496E-3</v>
      </c>
      <c r="D13">
        <v>286.85199999999998</v>
      </c>
      <c r="E13">
        <v>1368.86</v>
      </c>
      <c r="F13" s="19">
        <v>0.74091799999999997</v>
      </c>
    </row>
    <row r="14" spans="1:7">
      <c r="A14" s="18">
        <v>2.26858</v>
      </c>
      <c r="B14">
        <v>8.2185400000000006E-2</v>
      </c>
      <c r="C14" s="19">
        <v>1.26336E-3</v>
      </c>
      <c r="D14">
        <v>291.33199999999999</v>
      </c>
      <c r="E14">
        <v>1386.91</v>
      </c>
      <c r="F14" s="19">
        <v>0.223999</v>
      </c>
    </row>
    <row r="15" spans="1:7">
      <c r="A15" s="18">
        <v>2.4501400000000002</v>
      </c>
      <c r="B15">
        <v>9.1834899999999997E-2</v>
      </c>
      <c r="C15" s="19">
        <v>1.3505500000000001E-3</v>
      </c>
      <c r="D15" s="20">
        <v>295.81599999999997</v>
      </c>
      <c r="E15" s="20">
        <v>1421.62</v>
      </c>
      <c r="F15" s="21">
        <v>5.2467300000000003</v>
      </c>
    </row>
    <row r="16" spans="1:7">
      <c r="A16" s="18">
        <v>2.45106</v>
      </c>
      <c r="B16">
        <v>9.1983899999999993E-2</v>
      </c>
      <c r="C16" s="19">
        <v>1.3501699999999999E-3</v>
      </c>
    </row>
    <row r="17" spans="1:4">
      <c r="A17" s="18">
        <v>2.4510900000000002</v>
      </c>
      <c r="B17">
        <v>9.1727699999999995E-2</v>
      </c>
      <c r="C17" s="19">
        <v>1.3614300000000001E-3</v>
      </c>
    </row>
    <row r="18" spans="1:4">
      <c r="A18" s="18">
        <v>2.6494200000000001</v>
      </c>
      <c r="B18">
        <v>0.105486</v>
      </c>
      <c r="C18" s="19">
        <v>1.4643499999999999E-3</v>
      </c>
    </row>
    <row r="19" spans="1:4">
      <c r="A19" s="18">
        <v>2.6507000000000001</v>
      </c>
      <c r="B19">
        <v>0.104738</v>
      </c>
      <c r="C19" s="19">
        <v>1.4529600000000001E-3</v>
      </c>
      <c r="D19" s="2"/>
    </row>
    <row r="20" spans="1:4">
      <c r="A20" s="18">
        <v>2.6537899999999999</v>
      </c>
      <c r="B20">
        <v>0.105243</v>
      </c>
      <c r="C20" s="19">
        <v>1.5426999999999999E-3</v>
      </c>
      <c r="D20" s="2"/>
    </row>
    <row r="21" spans="1:4">
      <c r="A21" s="18">
        <v>2.86531</v>
      </c>
      <c r="B21">
        <v>0.12228700000000001</v>
      </c>
      <c r="C21" s="19">
        <v>1.67688E-3</v>
      </c>
    </row>
    <row r="22" spans="1:4">
      <c r="A22" s="18">
        <v>2.8670100000000001</v>
      </c>
      <c r="B22">
        <v>0.12227300000000001</v>
      </c>
      <c r="C22" s="19">
        <v>1.69404E-3</v>
      </c>
    </row>
    <row r="23" spans="1:4">
      <c r="A23" s="18">
        <v>2.87012</v>
      </c>
      <c r="B23">
        <v>0.12313200000000001</v>
      </c>
      <c r="C23" s="19">
        <v>1.73507E-3</v>
      </c>
    </row>
    <row r="24" spans="1:4">
      <c r="A24" s="18">
        <v>3.1000100000000002</v>
      </c>
      <c r="B24">
        <v>0.14860000000000001</v>
      </c>
      <c r="C24" s="19">
        <v>1.89229E-3</v>
      </c>
    </row>
    <row r="25" spans="1:4">
      <c r="A25" s="18">
        <v>3.1020400000000001</v>
      </c>
      <c r="B25">
        <v>0.14899899999999999</v>
      </c>
      <c r="C25" s="19">
        <v>1.91585E-3</v>
      </c>
    </row>
    <row r="26" spans="1:4">
      <c r="A26" s="18">
        <v>3.1053199999999999</v>
      </c>
      <c r="B26">
        <v>0.14896699999999999</v>
      </c>
      <c r="C26" s="19">
        <v>1.9812599999999999E-3</v>
      </c>
    </row>
    <row r="27" spans="1:4">
      <c r="A27" s="18">
        <v>3.3620800000000002</v>
      </c>
      <c r="B27">
        <v>0.188501</v>
      </c>
      <c r="C27" s="19">
        <v>2.29838E-3</v>
      </c>
    </row>
    <row r="28" spans="1:4">
      <c r="A28" s="18">
        <v>3.3640300000000001</v>
      </c>
      <c r="B28">
        <v>0.18800700000000001</v>
      </c>
      <c r="C28" s="19">
        <v>2.2934800000000001E-3</v>
      </c>
    </row>
    <row r="29" spans="1:4">
      <c r="A29" s="18">
        <v>3.3662800000000002</v>
      </c>
      <c r="B29">
        <v>0.191524</v>
      </c>
      <c r="C29" s="19">
        <v>2.98943E-3</v>
      </c>
    </row>
    <row r="30" spans="1:4">
      <c r="A30" s="18">
        <v>3.6388400000000001</v>
      </c>
      <c r="B30">
        <v>0.245722</v>
      </c>
      <c r="C30" s="19">
        <v>2.7968400000000001E-3</v>
      </c>
    </row>
    <row r="31" spans="1:4">
      <c r="A31" s="18">
        <v>3.64046</v>
      </c>
      <c r="B31">
        <v>0.24542900000000001</v>
      </c>
      <c r="C31" s="19">
        <v>2.7594899999999999E-3</v>
      </c>
    </row>
    <row r="32" spans="1:4">
      <c r="A32" s="18">
        <v>3.6471</v>
      </c>
      <c r="B32">
        <v>0.248025</v>
      </c>
      <c r="C32" s="19">
        <v>2.94758E-3</v>
      </c>
    </row>
    <row r="33" spans="1:3">
      <c r="A33" s="18">
        <v>3.9382799999999998</v>
      </c>
      <c r="B33">
        <v>0.32769399999999999</v>
      </c>
      <c r="C33" s="19">
        <v>3.3614199999999999E-3</v>
      </c>
    </row>
    <row r="34" spans="1:3">
      <c r="A34" s="18">
        <v>3.94089</v>
      </c>
      <c r="B34">
        <v>0.330536</v>
      </c>
      <c r="C34" s="19">
        <v>3.3726799999999999E-3</v>
      </c>
    </row>
    <row r="35" spans="1:3">
      <c r="A35" s="18">
        <v>3.9439000000000002</v>
      </c>
      <c r="B35">
        <v>0.33238600000000001</v>
      </c>
      <c r="C35" s="19">
        <v>4.3760200000000004E-3</v>
      </c>
    </row>
    <row r="36" spans="1:3">
      <c r="A36" s="18">
        <v>4.2639699999999996</v>
      </c>
      <c r="B36">
        <v>0.459065</v>
      </c>
      <c r="C36" s="19">
        <v>5.1067200000000004E-3</v>
      </c>
    </row>
    <row r="37" spans="1:3">
      <c r="A37" s="18">
        <v>4.2658199999999997</v>
      </c>
      <c r="B37">
        <v>0.457034</v>
      </c>
      <c r="C37" s="19">
        <v>5.0073499999999998E-3</v>
      </c>
    </row>
    <row r="38" spans="1:3">
      <c r="A38" s="18">
        <v>4.2739500000000001</v>
      </c>
      <c r="B38">
        <v>0.46246700000000002</v>
      </c>
      <c r="C38" s="19">
        <v>5.5260600000000002E-3</v>
      </c>
    </row>
    <row r="39" spans="1:3">
      <c r="A39" s="18">
        <v>4.62547</v>
      </c>
      <c r="B39">
        <v>0.64547699999999997</v>
      </c>
      <c r="C39" s="19">
        <v>5.3353999999999997E-3</v>
      </c>
    </row>
    <row r="40" spans="1:3">
      <c r="A40" s="18">
        <v>4.6281499999999998</v>
      </c>
      <c r="B40">
        <v>0.64793000000000001</v>
      </c>
      <c r="C40" s="19">
        <v>5.3436100000000004E-3</v>
      </c>
    </row>
    <row r="41" spans="1:3">
      <c r="A41" s="18">
        <v>4.6310000000000002</v>
      </c>
      <c r="B41">
        <v>0.64967399999999997</v>
      </c>
      <c r="C41" s="19">
        <v>6.7083999999999998E-3</v>
      </c>
    </row>
    <row r="42" spans="1:3">
      <c r="A42" s="18">
        <v>5.0139300000000002</v>
      </c>
      <c r="B42">
        <v>0.93798300000000001</v>
      </c>
      <c r="C42" s="19">
        <v>8.3875000000000009E-3</v>
      </c>
    </row>
    <row r="43" spans="1:3">
      <c r="A43" s="18">
        <v>5.0161199999999999</v>
      </c>
      <c r="B43">
        <v>0.92007300000000003</v>
      </c>
      <c r="C43" s="19">
        <v>8.97389E-3</v>
      </c>
    </row>
    <row r="44" spans="1:3">
      <c r="A44" s="18">
        <v>5.02257</v>
      </c>
      <c r="B44">
        <v>0.94056600000000001</v>
      </c>
      <c r="C44" s="19">
        <v>9.0661700000000001E-3</v>
      </c>
    </row>
    <row r="45" spans="1:3">
      <c r="A45" s="18">
        <v>5.44198</v>
      </c>
      <c r="B45">
        <v>1.3351900000000001</v>
      </c>
      <c r="C45" s="19">
        <v>9.9334100000000002E-3</v>
      </c>
    </row>
    <row r="46" spans="1:3">
      <c r="A46" s="18">
        <v>5.4438599999999999</v>
      </c>
      <c r="B46">
        <v>1.36348</v>
      </c>
      <c r="C46" s="19">
        <v>1.06123E-2</v>
      </c>
    </row>
    <row r="47" spans="1:3">
      <c r="A47" s="18">
        <v>5.4491699999999996</v>
      </c>
      <c r="B47">
        <v>1.3451900000000001</v>
      </c>
      <c r="C47" s="19">
        <v>1.0571799999999999E-2</v>
      </c>
    </row>
    <row r="48" spans="1:3">
      <c r="A48" s="18">
        <v>5.9084199999999996</v>
      </c>
      <c r="B48">
        <v>1.96099</v>
      </c>
      <c r="C48" s="19">
        <v>1.1508000000000001E-2</v>
      </c>
    </row>
    <row r="49" spans="1:3">
      <c r="A49" s="18">
        <v>5.9118599999999999</v>
      </c>
      <c r="B49">
        <v>1.9717899999999999</v>
      </c>
      <c r="C49" s="19">
        <v>1.43486E-2</v>
      </c>
    </row>
    <row r="50" spans="1:3">
      <c r="A50" s="18">
        <v>5.9159100000000002</v>
      </c>
      <c r="B50">
        <v>1.9808600000000001</v>
      </c>
      <c r="C50" s="19">
        <v>1.5002400000000001E-2</v>
      </c>
    </row>
    <row r="51" spans="1:3">
      <c r="A51" s="18">
        <v>6.4241900000000003</v>
      </c>
      <c r="B51">
        <v>2.8199200000000002</v>
      </c>
      <c r="C51" s="19">
        <v>1.60707E-2</v>
      </c>
    </row>
    <row r="52" spans="1:3">
      <c r="A52" s="18">
        <v>6.4265699999999999</v>
      </c>
      <c r="B52">
        <v>2.8200599999999998</v>
      </c>
      <c r="C52" s="19">
        <v>1.5691799999999999E-2</v>
      </c>
    </row>
    <row r="53" spans="1:3">
      <c r="A53" s="18">
        <v>6.4348700000000001</v>
      </c>
      <c r="B53">
        <v>2.8445100000000001</v>
      </c>
      <c r="C53" s="19">
        <v>1.65194E-2</v>
      </c>
    </row>
    <row r="54" spans="1:3">
      <c r="A54" s="18">
        <v>6.9957599999999998</v>
      </c>
      <c r="B54">
        <v>3.9987900000000001</v>
      </c>
      <c r="C54" s="19">
        <v>2.06152E-2</v>
      </c>
    </row>
    <row r="55" spans="1:3">
      <c r="A55" s="18">
        <v>7.0009800000000002</v>
      </c>
      <c r="B55">
        <v>3.9805799999999998</v>
      </c>
      <c r="C55" s="19">
        <v>1.9890000000000001E-2</v>
      </c>
    </row>
    <row r="56" spans="1:3">
      <c r="A56" s="18">
        <v>7.00108</v>
      </c>
      <c r="B56">
        <v>4.0278700000000001</v>
      </c>
      <c r="C56" s="19">
        <v>2.36869E-2</v>
      </c>
    </row>
    <row r="57" spans="1:3">
      <c r="A57" s="18">
        <v>7.5787500000000003</v>
      </c>
      <c r="B57">
        <v>5.4295200000000001</v>
      </c>
      <c r="C57" s="19">
        <v>2.5397800000000002E-2</v>
      </c>
    </row>
    <row r="58" spans="1:3">
      <c r="A58" s="18">
        <v>7.5823999999999998</v>
      </c>
      <c r="B58">
        <v>5.4387699999999999</v>
      </c>
      <c r="C58" s="19">
        <v>2.5213200000000002E-2</v>
      </c>
    </row>
    <row r="59" spans="1:3">
      <c r="A59" s="18">
        <v>7.5845000000000002</v>
      </c>
      <c r="B59">
        <v>5.4636899999999997</v>
      </c>
      <c r="C59" s="19">
        <v>2.65863E-2</v>
      </c>
    </row>
    <row r="60" spans="1:3">
      <c r="A60" s="18">
        <v>8.2340699999999991</v>
      </c>
      <c r="B60">
        <v>7.2998700000000003</v>
      </c>
      <c r="C60" s="19">
        <v>3.1749399999999997E-2</v>
      </c>
    </row>
    <row r="61" spans="1:3">
      <c r="A61" s="18">
        <v>8.2372099999999993</v>
      </c>
      <c r="B61">
        <v>7.3316299999999996</v>
      </c>
      <c r="C61" s="19">
        <v>3.3246999999999999E-2</v>
      </c>
    </row>
    <row r="62" spans="1:3">
      <c r="A62" s="18">
        <v>8.2390500000000007</v>
      </c>
      <c r="B62">
        <v>7.30267</v>
      </c>
      <c r="C62" s="19">
        <v>3.2074100000000001E-2</v>
      </c>
    </row>
    <row r="63" spans="1:3">
      <c r="A63" s="18">
        <v>8.9477700000000002</v>
      </c>
      <c r="B63">
        <v>9.5810499999999994</v>
      </c>
      <c r="C63" s="19">
        <v>3.9613200000000001E-2</v>
      </c>
    </row>
    <row r="64" spans="1:3">
      <c r="A64" s="18">
        <v>8.9489099999999997</v>
      </c>
      <c r="B64">
        <v>9.5952000000000002</v>
      </c>
      <c r="C64" s="19">
        <v>4.0835499999999997E-2</v>
      </c>
    </row>
    <row r="65" spans="1:3">
      <c r="A65" s="18">
        <v>8.9524600000000003</v>
      </c>
      <c r="B65">
        <v>9.5887600000000006</v>
      </c>
      <c r="C65" s="19">
        <v>3.9195500000000001E-2</v>
      </c>
    </row>
    <row r="66" spans="1:3">
      <c r="A66" s="18">
        <v>9.7240900000000003</v>
      </c>
      <c r="B66">
        <v>12.340999999999999</v>
      </c>
      <c r="C66" s="19">
        <v>4.9618900000000001E-2</v>
      </c>
    </row>
    <row r="67" spans="1:3">
      <c r="A67" s="18">
        <v>9.7248300000000008</v>
      </c>
      <c r="B67">
        <v>12.334300000000001</v>
      </c>
      <c r="C67" s="19">
        <v>4.7640299999999997E-2</v>
      </c>
    </row>
    <row r="68" spans="1:3">
      <c r="A68" s="18">
        <v>9.7301199999999994</v>
      </c>
      <c r="B68">
        <v>12.3385</v>
      </c>
      <c r="C68" s="19">
        <v>4.7262899999999997E-2</v>
      </c>
    </row>
    <row r="69" spans="1:3">
      <c r="A69" s="18">
        <v>10.570600000000001</v>
      </c>
      <c r="B69">
        <v>15.5571</v>
      </c>
      <c r="C69" s="19">
        <v>5.9749499999999997E-2</v>
      </c>
    </row>
    <row r="70" spans="1:3">
      <c r="A70" s="18">
        <v>10.573399999999999</v>
      </c>
      <c r="B70">
        <v>15.541</v>
      </c>
      <c r="C70" s="19">
        <v>5.6177499999999998E-2</v>
      </c>
    </row>
    <row r="71" spans="1:3">
      <c r="A71" s="18">
        <v>10.577299999999999</v>
      </c>
      <c r="B71">
        <v>15.5344</v>
      </c>
      <c r="C71" s="19">
        <v>5.6538699999999997E-2</v>
      </c>
    </row>
    <row r="72" spans="1:3">
      <c r="A72" s="18">
        <v>11.4878</v>
      </c>
      <c r="B72">
        <v>19.184899999999999</v>
      </c>
      <c r="C72" s="19">
        <v>7.1391800000000005E-2</v>
      </c>
    </row>
    <row r="73" spans="1:3">
      <c r="A73" s="18">
        <v>11.4941</v>
      </c>
      <c r="B73">
        <v>19.157800000000002</v>
      </c>
      <c r="C73" s="19">
        <v>6.6690399999999997E-2</v>
      </c>
    </row>
    <row r="74" spans="1:3">
      <c r="A74" s="18">
        <v>11.4986</v>
      </c>
      <c r="B74">
        <v>19.177199999999999</v>
      </c>
      <c r="C74" s="19">
        <v>6.6407499999999994E-2</v>
      </c>
    </row>
    <row r="75" spans="1:3">
      <c r="A75" s="18">
        <v>12.495100000000001</v>
      </c>
      <c r="B75">
        <v>23.241499999999998</v>
      </c>
      <c r="C75" s="19">
        <v>8.2428100000000004E-2</v>
      </c>
    </row>
    <row r="76" spans="1:3">
      <c r="A76" s="18">
        <v>12.4992</v>
      </c>
      <c r="B76">
        <v>23.2178</v>
      </c>
      <c r="C76" s="19">
        <v>7.9049999999999995E-2</v>
      </c>
    </row>
    <row r="77" spans="1:3">
      <c r="A77" s="18">
        <v>12.5022</v>
      </c>
      <c r="B77">
        <v>23.2394</v>
      </c>
      <c r="C77" s="19">
        <v>7.8016100000000005E-2</v>
      </c>
    </row>
    <row r="78" spans="1:3">
      <c r="A78" s="18">
        <v>13.586600000000001</v>
      </c>
      <c r="B78">
        <v>27.7163</v>
      </c>
      <c r="C78" s="19">
        <v>9.7049899999999995E-2</v>
      </c>
    </row>
    <row r="79" spans="1:3">
      <c r="A79" s="18">
        <v>13.5916</v>
      </c>
      <c r="B79">
        <v>27.7379</v>
      </c>
      <c r="C79" s="19">
        <v>9.2653200000000005E-2</v>
      </c>
    </row>
    <row r="80" spans="1:3">
      <c r="A80" s="18">
        <v>13.5947</v>
      </c>
      <c r="B80">
        <v>27.733699999999999</v>
      </c>
      <c r="C80" s="19">
        <v>9.1578300000000001E-2</v>
      </c>
    </row>
    <row r="81" spans="1:3">
      <c r="A81" s="18">
        <v>14.772500000000001</v>
      </c>
      <c r="B81">
        <v>32.738399999999999</v>
      </c>
      <c r="C81" s="19">
        <v>0.113195</v>
      </c>
    </row>
    <row r="82" spans="1:3">
      <c r="A82" s="18">
        <v>14.7826</v>
      </c>
      <c r="B82">
        <v>32.728999999999999</v>
      </c>
      <c r="C82" s="19">
        <v>0.10448200000000001</v>
      </c>
    </row>
    <row r="83" spans="1:3">
      <c r="A83" s="18">
        <v>14.784599999999999</v>
      </c>
      <c r="B83">
        <v>32.765500000000003</v>
      </c>
      <c r="C83" s="19">
        <v>0.10613599999999999</v>
      </c>
    </row>
    <row r="84" spans="1:3">
      <c r="A84" s="18">
        <v>16.0703</v>
      </c>
      <c r="B84">
        <v>38.381599999999999</v>
      </c>
      <c r="C84" s="19">
        <v>0.13064899999999999</v>
      </c>
    </row>
    <row r="85" spans="1:3">
      <c r="A85" s="18">
        <v>16.0746</v>
      </c>
      <c r="B85">
        <v>38.310400000000001</v>
      </c>
      <c r="C85" s="19">
        <v>0.119033</v>
      </c>
    </row>
    <row r="86" spans="1:3">
      <c r="A86" s="18">
        <v>16.075700000000001</v>
      </c>
      <c r="B86">
        <v>38.318199999999997</v>
      </c>
      <c r="C86" s="19">
        <v>0.12058199999999999</v>
      </c>
    </row>
    <row r="87" spans="1:3">
      <c r="A87" s="18">
        <v>17.4696</v>
      </c>
      <c r="B87">
        <v>44.747199999999999</v>
      </c>
      <c r="C87" s="19">
        <v>0.153363</v>
      </c>
    </row>
    <row r="88" spans="1:3">
      <c r="A88" s="18">
        <v>17.476299999999998</v>
      </c>
      <c r="B88">
        <v>44.631399999999999</v>
      </c>
      <c r="C88" s="19">
        <v>0.139214</v>
      </c>
    </row>
    <row r="89" spans="1:3">
      <c r="A89" s="18">
        <v>17.477799999999998</v>
      </c>
      <c r="B89">
        <v>44.653799999999997</v>
      </c>
      <c r="C89" s="19">
        <v>0.13831199999999999</v>
      </c>
    </row>
    <row r="90" spans="1:3">
      <c r="A90" s="18">
        <v>18.994499999999999</v>
      </c>
      <c r="B90">
        <v>51.927199999999999</v>
      </c>
      <c r="C90" s="19">
        <v>0.17469499999999999</v>
      </c>
    </row>
    <row r="91" spans="1:3">
      <c r="A91" s="18">
        <v>18.999500000000001</v>
      </c>
      <c r="B91">
        <v>51.761899999999997</v>
      </c>
      <c r="C91" s="19">
        <v>0.16092400000000001</v>
      </c>
    </row>
    <row r="92" spans="1:3">
      <c r="A92" s="18">
        <v>19.001100000000001</v>
      </c>
      <c r="B92">
        <v>51.8476</v>
      </c>
      <c r="C92" s="19">
        <v>0.16209299999999999</v>
      </c>
    </row>
    <row r="93" spans="1:3">
      <c r="A93" s="18">
        <v>20.651900000000001</v>
      </c>
      <c r="B93">
        <v>60.014200000000002</v>
      </c>
      <c r="C93" s="19">
        <v>0.187615</v>
      </c>
    </row>
    <row r="94" spans="1:3">
      <c r="A94" s="18">
        <v>20.658300000000001</v>
      </c>
      <c r="B94">
        <v>59.862900000000003</v>
      </c>
      <c r="C94" s="19">
        <v>0.18873899999999999</v>
      </c>
    </row>
    <row r="95" spans="1:3">
      <c r="A95" s="18">
        <v>20.669699999999999</v>
      </c>
      <c r="B95">
        <v>60.2179</v>
      </c>
      <c r="C95" s="19">
        <v>0.19326499999999999</v>
      </c>
    </row>
    <row r="96" spans="1:3">
      <c r="A96" s="18">
        <v>22.4497</v>
      </c>
      <c r="B96">
        <v>69.483400000000003</v>
      </c>
      <c r="C96" s="19">
        <v>0.21676699999999999</v>
      </c>
    </row>
    <row r="97" spans="1:3">
      <c r="A97" s="18">
        <v>22.457000000000001</v>
      </c>
      <c r="B97">
        <v>69.374600000000001</v>
      </c>
      <c r="C97" s="19">
        <v>0.219225</v>
      </c>
    </row>
    <row r="98" spans="1:3">
      <c r="A98" s="18">
        <v>22.463899999999999</v>
      </c>
      <c r="B98">
        <v>69.624799999999993</v>
      </c>
      <c r="C98" s="19">
        <v>0.228048</v>
      </c>
    </row>
    <row r="99" spans="1:3">
      <c r="A99" s="18">
        <v>24.4101</v>
      </c>
      <c r="B99">
        <v>80.375799999999998</v>
      </c>
      <c r="C99" s="19">
        <v>0.25599699999999997</v>
      </c>
    </row>
    <row r="100" spans="1:3">
      <c r="A100" s="18">
        <v>24.4161</v>
      </c>
      <c r="B100">
        <v>80.552800000000005</v>
      </c>
      <c r="C100" s="19">
        <v>0.25737500000000002</v>
      </c>
    </row>
    <row r="101" spans="1:3">
      <c r="A101" s="18">
        <v>24.422899999999998</v>
      </c>
      <c r="B101">
        <v>80.616100000000003</v>
      </c>
      <c r="C101" s="19">
        <v>0.262741</v>
      </c>
    </row>
    <row r="102" spans="1:3">
      <c r="A102" s="18">
        <v>26.534600000000001</v>
      </c>
      <c r="B102">
        <v>92.654499999999999</v>
      </c>
      <c r="C102" s="19">
        <v>0.29751300000000003</v>
      </c>
    </row>
    <row r="103" spans="1:3">
      <c r="A103" s="18">
        <v>26.555900000000001</v>
      </c>
      <c r="B103">
        <v>93.009</v>
      </c>
      <c r="C103" s="19">
        <v>0.31459799999999999</v>
      </c>
    </row>
    <row r="104" spans="1:3">
      <c r="A104" s="18">
        <v>26.5579</v>
      </c>
      <c r="B104">
        <v>92.481399999999994</v>
      </c>
      <c r="C104" s="19">
        <v>0.30969400000000002</v>
      </c>
    </row>
    <row r="105" spans="1:3">
      <c r="A105" s="18">
        <v>28.863</v>
      </c>
      <c r="B105">
        <v>107.07</v>
      </c>
      <c r="C105" s="19">
        <v>0.34335300000000002</v>
      </c>
    </row>
    <row r="106" spans="1:3">
      <c r="A106" s="18">
        <v>28.873000000000001</v>
      </c>
      <c r="B106">
        <v>107.245</v>
      </c>
      <c r="C106" s="19">
        <v>0.346132</v>
      </c>
    </row>
    <row r="107" spans="1:3">
      <c r="A107" s="18">
        <v>28.877400000000002</v>
      </c>
      <c r="B107">
        <v>108.08499999999999</v>
      </c>
      <c r="C107" s="19">
        <v>0.39269599999999999</v>
      </c>
    </row>
    <row r="108" spans="1:3">
      <c r="A108" s="18">
        <v>31.386399999999998</v>
      </c>
      <c r="B108">
        <v>123.43899999999999</v>
      </c>
      <c r="C108" s="19">
        <v>0.39926400000000001</v>
      </c>
    </row>
    <row r="109" spans="1:3">
      <c r="A109" s="18">
        <v>31.391200000000001</v>
      </c>
      <c r="B109">
        <v>123.496</v>
      </c>
      <c r="C109" s="19">
        <v>0.401175</v>
      </c>
    </row>
    <row r="110" spans="1:3">
      <c r="A110" s="18">
        <v>31.417200000000001</v>
      </c>
      <c r="B110">
        <v>123.369</v>
      </c>
      <c r="C110" s="19">
        <v>0.430813</v>
      </c>
    </row>
    <row r="111" spans="1:3">
      <c r="A111" s="18">
        <v>34.127400000000002</v>
      </c>
      <c r="B111">
        <v>141.96299999999999</v>
      </c>
      <c r="C111" s="19">
        <v>0.46400400000000003</v>
      </c>
    </row>
    <row r="112" spans="1:3">
      <c r="A112" s="18">
        <v>34.129399999999997</v>
      </c>
      <c r="B112">
        <v>141.90700000000001</v>
      </c>
      <c r="C112" s="19">
        <v>0.463084</v>
      </c>
    </row>
    <row r="113" spans="1:3">
      <c r="A113" s="18">
        <v>34.156300000000002</v>
      </c>
      <c r="B113">
        <v>141.78100000000001</v>
      </c>
      <c r="C113" s="19">
        <v>0.47309099999999998</v>
      </c>
    </row>
    <row r="114" spans="1:3">
      <c r="A114" s="18">
        <v>37.106999999999999</v>
      </c>
      <c r="B114">
        <v>162.27500000000001</v>
      </c>
      <c r="C114" s="19">
        <v>0.53216600000000003</v>
      </c>
    </row>
    <row r="115" spans="1:3">
      <c r="A115" s="18">
        <v>37.110399999999998</v>
      </c>
      <c r="B115">
        <v>162.32599999999999</v>
      </c>
      <c r="C115" s="19">
        <v>0.52841000000000005</v>
      </c>
    </row>
    <row r="116" spans="1:3">
      <c r="A116" s="18">
        <v>37.141199999999998</v>
      </c>
      <c r="B116">
        <v>161.983</v>
      </c>
      <c r="C116" s="19">
        <v>0.530192</v>
      </c>
    </row>
    <row r="117" spans="1:3">
      <c r="A117" s="18">
        <v>40.355800000000002</v>
      </c>
      <c r="B117">
        <v>185.304</v>
      </c>
      <c r="C117" s="19">
        <v>0.61304999999999998</v>
      </c>
    </row>
    <row r="118" spans="1:3">
      <c r="A118" s="18">
        <v>40.3566</v>
      </c>
      <c r="B118">
        <v>185.2</v>
      </c>
      <c r="C118" s="19">
        <v>0.61533099999999996</v>
      </c>
    </row>
    <row r="119" spans="1:3">
      <c r="A119" s="18">
        <v>40.383200000000002</v>
      </c>
      <c r="B119">
        <v>185.18700000000001</v>
      </c>
      <c r="C119" s="19">
        <v>0.61145300000000002</v>
      </c>
    </row>
    <row r="120" spans="1:3">
      <c r="A120" s="18">
        <v>43.8874</v>
      </c>
      <c r="B120">
        <v>209.88800000000001</v>
      </c>
      <c r="C120" s="19">
        <v>0.70307699999999995</v>
      </c>
    </row>
    <row r="121" spans="1:3">
      <c r="A121" s="18">
        <v>43.888300000000001</v>
      </c>
      <c r="B121">
        <v>209.869</v>
      </c>
      <c r="C121" s="19">
        <v>0.70626999999999995</v>
      </c>
    </row>
    <row r="122" spans="1:3">
      <c r="A122" s="18">
        <v>43.909399999999998</v>
      </c>
      <c r="B122">
        <v>209.93600000000001</v>
      </c>
      <c r="C122" s="19">
        <v>0.712754</v>
      </c>
    </row>
    <row r="123" spans="1:3">
      <c r="A123" s="18">
        <v>47.738900000000001</v>
      </c>
      <c r="B123">
        <v>237.10599999999999</v>
      </c>
      <c r="C123" s="19">
        <v>0.80027899999999996</v>
      </c>
    </row>
    <row r="124" spans="1:3">
      <c r="A124" s="18">
        <v>47.7395</v>
      </c>
      <c r="B124">
        <v>237.03899999999999</v>
      </c>
      <c r="C124" s="19">
        <v>0.79364999999999997</v>
      </c>
    </row>
    <row r="125" spans="1:3">
      <c r="A125" s="18">
        <v>47.758600000000001</v>
      </c>
      <c r="B125">
        <v>237.18700000000001</v>
      </c>
      <c r="C125" s="19">
        <v>0.81112200000000001</v>
      </c>
    </row>
    <row r="126" spans="1:3">
      <c r="A126" s="18">
        <v>51.917200000000001</v>
      </c>
      <c r="B126">
        <v>266.82900000000001</v>
      </c>
      <c r="C126" s="19">
        <v>0.90139199999999997</v>
      </c>
    </row>
    <row r="127" spans="1:3">
      <c r="A127" s="18">
        <v>51.9193</v>
      </c>
      <c r="B127">
        <v>266.62900000000002</v>
      </c>
      <c r="C127" s="19">
        <v>0.90176299999999998</v>
      </c>
    </row>
    <row r="128" spans="1:3">
      <c r="A128" s="18">
        <v>51.933999999999997</v>
      </c>
      <c r="B128">
        <v>266.86599999999999</v>
      </c>
      <c r="C128" s="19">
        <v>0.92201900000000003</v>
      </c>
    </row>
    <row r="129" spans="1:3">
      <c r="A129" s="18">
        <v>56.4649</v>
      </c>
      <c r="B129">
        <v>298.48200000000003</v>
      </c>
      <c r="C129" s="19">
        <v>1.01227</v>
      </c>
    </row>
    <row r="130" spans="1:3">
      <c r="A130" s="18">
        <v>56.468699999999998</v>
      </c>
      <c r="B130">
        <v>298.55799999999999</v>
      </c>
      <c r="C130" s="19">
        <v>1.0055700000000001</v>
      </c>
    </row>
    <row r="131" spans="1:3">
      <c r="A131" s="18">
        <v>56.475999999999999</v>
      </c>
      <c r="B131">
        <v>298.74099999999999</v>
      </c>
      <c r="C131" s="19">
        <v>1.1396999999999999</v>
      </c>
    </row>
    <row r="132" spans="1:3">
      <c r="A132" s="18">
        <v>61.410600000000002</v>
      </c>
      <c r="B132">
        <v>332.23200000000003</v>
      </c>
      <c r="C132" s="19">
        <v>1.1357600000000001</v>
      </c>
    </row>
    <row r="133" spans="1:3">
      <c r="A133" s="18">
        <v>61.413899999999998</v>
      </c>
      <c r="B133">
        <v>332.24400000000003</v>
      </c>
      <c r="C133" s="19">
        <v>1.1345499999999999</v>
      </c>
    </row>
    <row r="134" spans="1:3">
      <c r="A134" s="18">
        <v>61.424900000000001</v>
      </c>
      <c r="B134">
        <v>332.459</v>
      </c>
      <c r="C134" s="19">
        <v>1.2028300000000001</v>
      </c>
    </row>
    <row r="135" spans="1:3">
      <c r="A135" s="18">
        <v>66.788600000000002</v>
      </c>
      <c r="B135">
        <v>367.95600000000002</v>
      </c>
      <c r="C135" s="19">
        <v>1.2577100000000001</v>
      </c>
    </row>
    <row r="136" spans="1:3">
      <c r="A136" s="18">
        <v>66.791899999999998</v>
      </c>
      <c r="B136">
        <v>367.71899999999999</v>
      </c>
      <c r="C136" s="19">
        <v>1.2602500000000001</v>
      </c>
    </row>
    <row r="137" spans="1:3">
      <c r="A137" s="18">
        <v>66.803899999999999</v>
      </c>
      <c r="B137">
        <v>367.916</v>
      </c>
      <c r="C137" s="19">
        <v>1.3403400000000001</v>
      </c>
    </row>
    <row r="138" spans="1:3">
      <c r="A138" s="18">
        <v>72.638099999999994</v>
      </c>
      <c r="B138">
        <v>405.51400000000001</v>
      </c>
      <c r="C138" s="19">
        <v>1.39591</v>
      </c>
    </row>
    <row r="139" spans="1:3">
      <c r="A139" s="18">
        <v>72.644400000000005</v>
      </c>
      <c r="B139">
        <v>405.55900000000003</v>
      </c>
      <c r="C139" s="19">
        <v>1.4087700000000001</v>
      </c>
    </row>
    <row r="140" spans="1:3">
      <c r="A140" s="18">
        <v>72.651499999999999</v>
      </c>
      <c r="B140">
        <v>406.06099999999998</v>
      </c>
      <c r="C140" s="19">
        <v>1.5329999999999999</v>
      </c>
    </row>
    <row r="141" spans="1:3">
      <c r="A141" s="18">
        <v>78.998000000000005</v>
      </c>
      <c r="B141">
        <v>446.17500000000001</v>
      </c>
      <c r="C141" s="19">
        <v>1.60439</v>
      </c>
    </row>
    <row r="142" spans="1:3">
      <c r="A142" s="18">
        <v>78.998699999999999</v>
      </c>
      <c r="B142">
        <v>444.62</v>
      </c>
      <c r="C142" s="19">
        <v>1.5398000000000001</v>
      </c>
    </row>
    <row r="143" spans="1:3">
      <c r="A143" s="18">
        <v>79.017399999999995</v>
      </c>
      <c r="B143">
        <v>444.16399999999999</v>
      </c>
      <c r="C143" s="19">
        <v>1.5782400000000001</v>
      </c>
    </row>
    <row r="144" spans="1:3">
      <c r="A144" s="18">
        <v>85.916799999999995</v>
      </c>
      <c r="B144">
        <v>485.47199999999998</v>
      </c>
      <c r="C144" s="19">
        <v>1.6559200000000001</v>
      </c>
    </row>
    <row r="145" spans="1:3">
      <c r="A145" s="18">
        <v>85.920100000000005</v>
      </c>
      <c r="B145">
        <v>484.471</v>
      </c>
      <c r="C145" s="19">
        <v>1.6656200000000001</v>
      </c>
    </row>
    <row r="146" spans="1:3">
      <c r="A146" s="18">
        <v>85.935400000000001</v>
      </c>
      <c r="B146">
        <v>484.93900000000002</v>
      </c>
      <c r="C146" s="19">
        <v>1.8737999999999999</v>
      </c>
    </row>
    <row r="147" spans="1:3">
      <c r="A147" s="18">
        <v>93.450999999999993</v>
      </c>
      <c r="B147">
        <v>525.76599999999996</v>
      </c>
      <c r="C147" s="19">
        <v>1.8537300000000001</v>
      </c>
    </row>
    <row r="148" spans="1:3">
      <c r="A148" s="18">
        <v>93.456500000000005</v>
      </c>
      <c r="B148">
        <v>526.36800000000005</v>
      </c>
      <c r="C148" s="19">
        <v>1.83595</v>
      </c>
    </row>
    <row r="149" spans="1:3">
      <c r="A149" s="18">
        <v>93.457499999999996</v>
      </c>
      <c r="B149">
        <v>526.298</v>
      </c>
      <c r="C149" s="19">
        <v>1.8931</v>
      </c>
    </row>
    <row r="150" spans="1:3">
      <c r="A150" s="18">
        <v>101.643</v>
      </c>
      <c r="B150">
        <v>574.70899999999995</v>
      </c>
      <c r="C150" s="19">
        <v>1.98891</v>
      </c>
    </row>
    <row r="151" spans="1:3">
      <c r="A151" s="18">
        <v>101.64400000000001</v>
      </c>
      <c r="B151">
        <v>573.04600000000005</v>
      </c>
      <c r="C151" s="19">
        <v>2.0012699999999999</v>
      </c>
    </row>
    <row r="152" spans="1:3">
      <c r="A152" s="18">
        <v>101.64700000000001</v>
      </c>
      <c r="B152">
        <v>573.56700000000001</v>
      </c>
      <c r="C152" s="19">
        <v>2.0862099999999999</v>
      </c>
    </row>
    <row r="153" spans="1:3">
      <c r="A153" s="18">
        <v>110.56699999999999</v>
      </c>
      <c r="B153">
        <v>622.01</v>
      </c>
      <c r="C153" s="19">
        <v>2.1744500000000002</v>
      </c>
    </row>
    <row r="154" spans="1:3">
      <c r="A154" s="18">
        <v>110.568</v>
      </c>
      <c r="B154">
        <v>621.73699999999997</v>
      </c>
      <c r="C154" s="19">
        <v>2.1864400000000002</v>
      </c>
    </row>
    <row r="155" spans="1:3">
      <c r="A155" s="18">
        <v>110.57</v>
      </c>
      <c r="B155">
        <v>621.53700000000003</v>
      </c>
      <c r="C155" s="19">
        <v>2.15021</v>
      </c>
    </row>
    <row r="156" spans="1:3">
      <c r="A156" s="18">
        <v>120.254</v>
      </c>
      <c r="B156">
        <v>672.27200000000005</v>
      </c>
      <c r="C156" s="19">
        <v>2.3286600000000002</v>
      </c>
    </row>
    <row r="157" spans="1:3">
      <c r="A157" s="18">
        <v>120.256</v>
      </c>
      <c r="B157">
        <v>673.09400000000005</v>
      </c>
      <c r="C157" s="19">
        <v>2.3251300000000001</v>
      </c>
    </row>
    <row r="158" spans="1:3">
      <c r="A158" s="18">
        <v>120.25700000000001</v>
      </c>
      <c r="B158">
        <v>672.18100000000004</v>
      </c>
      <c r="C158" s="19">
        <v>2.26146</v>
      </c>
    </row>
    <row r="159" spans="1:3">
      <c r="A159" s="18">
        <v>130.80600000000001</v>
      </c>
      <c r="B159">
        <v>726.05200000000002</v>
      </c>
      <c r="C159" s="19">
        <v>2.4529399999999999</v>
      </c>
    </row>
    <row r="160" spans="1:3">
      <c r="A160" s="18">
        <v>130.81200000000001</v>
      </c>
      <c r="B160">
        <v>725.55399999999997</v>
      </c>
      <c r="C160" s="19">
        <v>2.51349</v>
      </c>
    </row>
    <row r="161" spans="1:3">
      <c r="A161" s="18">
        <v>130.81200000000001</v>
      </c>
      <c r="B161">
        <v>725.572</v>
      </c>
      <c r="C161" s="19">
        <v>2.4336799999999998</v>
      </c>
    </row>
    <row r="162" spans="1:3">
      <c r="A162" s="18">
        <v>142.22499999999999</v>
      </c>
      <c r="B162">
        <v>781.72900000000004</v>
      </c>
      <c r="C162" s="19">
        <v>2.6378499999999998</v>
      </c>
    </row>
    <row r="163" spans="1:3">
      <c r="A163" s="18">
        <v>142.22499999999999</v>
      </c>
      <c r="B163">
        <v>782.41</v>
      </c>
      <c r="C163" s="19">
        <v>2.6835100000000001</v>
      </c>
    </row>
    <row r="164" spans="1:3">
      <c r="A164" s="18">
        <v>142.249</v>
      </c>
      <c r="B164">
        <v>782.67499999999995</v>
      </c>
      <c r="C164" s="19">
        <v>2.6486999999999998</v>
      </c>
    </row>
    <row r="165" spans="1:3">
      <c r="A165" s="18">
        <v>154.696</v>
      </c>
      <c r="B165">
        <v>840.05600000000004</v>
      </c>
      <c r="C165" s="19">
        <v>2.8372099999999998</v>
      </c>
    </row>
    <row r="166" spans="1:3">
      <c r="A166" s="18">
        <v>154.696</v>
      </c>
      <c r="B166">
        <v>841.94600000000003</v>
      </c>
      <c r="C166" s="19">
        <v>2.85622</v>
      </c>
    </row>
    <row r="167" spans="1:3">
      <c r="A167" s="18">
        <v>154.71600000000001</v>
      </c>
      <c r="B167">
        <v>841.82299999999998</v>
      </c>
      <c r="C167" s="19">
        <v>2.84598</v>
      </c>
    </row>
    <row r="168" spans="1:3">
      <c r="A168" s="18">
        <v>168.292</v>
      </c>
      <c r="B168">
        <v>908.52700000000004</v>
      </c>
      <c r="C168" s="19">
        <v>3.0349499999999998</v>
      </c>
    </row>
    <row r="169" spans="1:3">
      <c r="A169" s="18">
        <v>168.298</v>
      </c>
      <c r="B169">
        <v>907.20799999999997</v>
      </c>
      <c r="C169" s="19">
        <v>3.0583800000000001</v>
      </c>
    </row>
    <row r="170" spans="1:3">
      <c r="A170" s="18">
        <v>168.309</v>
      </c>
      <c r="B170">
        <v>909.18799999999999</v>
      </c>
      <c r="C170" s="19">
        <v>3.0891299999999999</v>
      </c>
    </row>
    <row r="171" spans="1:3">
      <c r="A171" s="18">
        <v>183.06700000000001</v>
      </c>
      <c r="B171">
        <v>975.02200000000005</v>
      </c>
      <c r="C171" s="19">
        <v>3.2394400000000001</v>
      </c>
    </row>
    <row r="172" spans="1:3">
      <c r="A172" s="18">
        <v>183.07</v>
      </c>
      <c r="B172">
        <v>975.27599999999995</v>
      </c>
      <c r="C172" s="19">
        <v>3.2436799999999999</v>
      </c>
    </row>
    <row r="173" spans="1:3">
      <c r="A173" s="18">
        <v>183.077</v>
      </c>
      <c r="B173">
        <v>976.11</v>
      </c>
      <c r="C173" s="19">
        <v>3.1656900000000001</v>
      </c>
    </row>
    <row r="174" spans="1:3">
      <c r="A174" s="18">
        <v>199.136</v>
      </c>
      <c r="B174">
        <v>1044.26</v>
      </c>
      <c r="C174" s="19">
        <v>3.43581</v>
      </c>
    </row>
    <row r="175" spans="1:3">
      <c r="A175" s="18">
        <v>199.137</v>
      </c>
      <c r="B175">
        <v>1045.8800000000001</v>
      </c>
      <c r="C175" s="19">
        <v>3.4349599999999998</v>
      </c>
    </row>
    <row r="176" spans="1:3">
      <c r="A176" s="18">
        <v>199.143</v>
      </c>
      <c r="B176">
        <v>1043.8499999999999</v>
      </c>
      <c r="C176" s="19">
        <v>3.4547500000000002</v>
      </c>
    </row>
    <row r="177" spans="1:3">
      <c r="A177" s="18">
        <v>216.52199999999999</v>
      </c>
      <c r="B177">
        <v>1119.54</v>
      </c>
      <c r="C177" s="19">
        <v>3.6405099999999999</v>
      </c>
    </row>
    <row r="178" spans="1:3">
      <c r="A178" s="18">
        <v>216.56100000000001</v>
      </c>
      <c r="B178">
        <v>1118.45</v>
      </c>
      <c r="C178" s="19">
        <v>3.6500300000000001</v>
      </c>
    </row>
    <row r="179" spans="1:3">
      <c r="A179" s="18">
        <v>216.57</v>
      </c>
      <c r="B179">
        <v>1118.32</v>
      </c>
      <c r="C179" s="19">
        <v>3.6455899999999999</v>
      </c>
    </row>
    <row r="180" spans="1:3">
      <c r="A180" s="18">
        <v>235.49799999999999</v>
      </c>
      <c r="B180">
        <v>1197.2</v>
      </c>
      <c r="C180" s="19">
        <v>3.7818800000000001</v>
      </c>
    </row>
    <row r="181" spans="1:3">
      <c r="A181" s="18">
        <v>235.57599999999999</v>
      </c>
      <c r="B181">
        <v>1196.74</v>
      </c>
      <c r="C181" s="19">
        <v>3.8936999999999999</v>
      </c>
    </row>
    <row r="182" spans="1:3">
      <c r="A182" s="18">
        <v>235.58500000000001</v>
      </c>
      <c r="B182">
        <v>1196.3900000000001</v>
      </c>
      <c r="C182" s="19">
        <v>3.8065899999999999</v>
      </c>
    </row>
    <row r="183" spans="1:3">
      <c r="A183" s="18">
        <v>256.11200000000002</v>
      </c>
      <c r="B183">
        <v>1282.43</v>
      </c>
      <c r="C183" s="19">
        <v>4.1538199999999996</v>
      </c>
    </row>
    <row r="184" spans="1:3">
      <c r="A184" s="18">
        <v>256.262</v>
      </c>
      <c r="B184">
        <v>1280.96</v>
      </c>
      <c r="C184" s="19">
        <v>4.0949799999999996</v>
      </c>
    </row>
    <row r="185" spans="1:3">
      <c r="A185" s="18">
        <v>256.26600000000002</v>
      </c>
      <c r="B185">
        <v>1279.32</v>
      </c>
      <c r="C185" s="19">
        <v>3.99878</v>
      </c>
    </row>
    <row r="186" spans="1:3">
      <c r="A186" s="18">
        <v>278.50700000000001</v>
      </c>
      <c r="B186">
        <v>1382.32</v>
      </c>
      <c r="C186" s="19">
        <v>4.6340899999999996</v>
      </c>
    </row>
    <row r="187" spans="1:3">
      <c r="A187" s="18">
        <v>278.75299999999999</v>
      </c>
      <c r="B187">
        <v>1375.45</v>
      </c>
      <c r="C187" s="19">
        <v>4.3860000000000001</v>
      </c>
    </row>
    <row r="188" spans="1:3">
      <c r="A188" s="18">
        <v>278.755</v>
      </c>
      <c r="B188">
        <v>1378.09</v>
      </c>
      <c r="C188" s="19">
        <v>4.3750600000000004</v>
      </c>
    </row>
    <row r="189" spans="1:3">
      <c r="A189" s="18">
        <v>302.86099999999999</v>
      </c>
      <c r="B189">
        <v>1472.9</v>
      </c>
      <c r="C189" s="19">
        <v>4.6142300000000001</v>
      </c>
    </row>
    <row r="190" spans="1:3">
      <c r="A190" s="18">
        <v>303.05099999999999</v>
      </c>
      <c r="B190">
        <v>1471.05</v>
      </c>
      <c r="C190" s="19">
        <v>4.7163700000000004</v>
      </c>
    </row>
    <row r="191" spans="1:3">
      <c r="A191" s="22">
        <v>303.05799999999999</v>
      </c>
      <c r="B191" s="20">
        <v>1469.16</v>
      </c>
      <c r="C191" s="21">
        <v>4.6274800000000003</v>
      </c>
    </row>
  </sheetData>
  <mergeCells count="2">
    <mergeCell ref="A4:C4"/>
    <mergeCell ref="D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B904-8E06-439E-9D0B-F0348D3CE49E}">
  <dimension ref="A1:A43"/>
  <sheetViews>
    <sheetView workbookViewId="0"/>
  </sheetViews>
  <sheetFormatPr defaultRowHeight="14.25"/>
  <sheetData>
    <row r="1" spans="1:1">
      <c r="A1" t="s">
        <v>17</v>
      </c>
    </row>
    <row r="3" spans="1:1">
      <c r="A3" t="s">
        <v>18</v>
      </c>
    </row>
    <row r="4" spans="1:1">
      <c r="A4" t="s">
        <v>19</v>
      </c>
    </row>
    <row r="5" spans="1:1">
      <c r="A5" t="s">
        <v>20</v>
      </c>
    </row>
    <row r="6" spans="1:1">
      <c r="A6" t="s">
        <v>21</v>
      </c>
    </row>
    <row r="7" spans="1:1">
      <c r="A7" t="s">
        <v>22</v>
      </c>
    </row>
    <row r="8" spans="1:1">
      <c r="A8" t="s">
        <v>23</v>
      </c>
    </row>
    <row r="9" spans="1:1">
      <c r="A9" t="s">
        <v>24</v>
      </c>
    </row>
    <row r="10" spans="1:1">
      <c r="A10" t="s">
        <v>25</v>
      </c>
    </row>
    <row r="11" spans="1:1">
      <c r="A11" t="s">
        <v>26</v>
      </c>
    </row>
    <row r="13" spans="1:1">
      <c r="A13" t="s">
        <v>27</v>
      </c>
    </row>
    <row r="14" spans="1:1">
      <c r="A14" t="s">
        <v>28</v>
      </c>
    </row>
    <row r="15" spans="1:1">
      <c r="A15" t="s">
        <v>29</v>
      </c>
    </row>
    <row r="16" spans="1:1">
      <c r="A16" t="s">
        <v>21</v>
      </c>
    </row>
    <row r="17" spans="1:1">
      <c r="A17" t="s">
        <v>30</v>
      </c>
    </row>
    <row r="18" spans="1:1">
      <c r="A18" t="s">
        <v>31</v>
      </c>
    </row>
    <row r="19" spans="1:1">
      <c r="A19" t="s">
        <v>32</v>
      </c>
    </row>
    <row r="20" spans="1:1">
      <c r="A20" t="s">
        <v>33</v>
      </c>
    </row>
    <row r="21" spans="1:1">
      <c r="A21" t="s">
        <v>34</v>
      </c>
    </row>
    <row r="22" spans="1:1">
      <c r="A22" t="s">
        <v>35</v>
      </c>
    </row>
    <row r="23" spans="1:1">
      <c r="A23" t="s">
        <v>36</v>
      </c>
    </row>
    <row r="24" spans="1:1">
      <c r="A24" t="s">
        <v>37</v>
      </c>
    </row>
    <row r="25" spans="1:1">
      <c r="A25" t="s">
        <v>38</v>
      </c>
    </row>
    <row r="26" spans="1:1">
      <c r="A26" t="s">
        <v>39</v>
      </c>
    </row>
    <row r="27" spans="1:1">
      <c r="A27" t="s">
        <v>40</v>
      </c>
    </row>
    <row r="29" spans="1:1">
      <c r="A29" t="s">
        <v>41</v>
      </c>
    </row>
    <row r="30" spans="1:1">
      <c r="A30" t="s">
        <v>42</v>
      </c>
    </row>
    <row r="31" spans="1:1">
      <c r="A31" t="s">
        <v>43</v>
      </c>
    </row>
    <row r="32" spans="1:1">
      <c r="A32" t="s">
        <v>21</v>
      </c>
    </row>
    <row r="33" spans="1:1">
      <c r="A33" t="s">
        <v>44</v>
      </c>
    </row>
    <row r="34" spans="1:1">
      <c r="A34" t="s">
        <v>45</v>
      </c>
    </row>
    <row r="35" spans="1:1">
      <c r="A35" t="s">
        <v>46</v>
      </c>
    </row>
    <row r="36" spans="1:1">
      <c r="A36" t="s">
        <v>47</v>
      </c>
    </row>
    <row r="37" spans="1:1">
      <c r="A37" t="s">
        <v>48</v>
      </c>
    </row>
    <row r="38" spans="1:1">
      <c r="A38" t="s">
        <v>49</v>
      </c>
    </row>
    <row r="39" spans="1:1">
      <c r="A39" t="s">
        <v>50</v>
      </c>
    </row>
    <row r="40" spans="1:1">
      <c r="A40" t="s">
        <v>51</v>
      </c>
    </row>
    <row r="41" spans="1:1">
      <c r="A41" t="s">
        <v>52</v>
      </c>
    </row>
    <row r="43" spans="1:1">
      <c r="A4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5912-96AA-4284-A9FA-C5BBEF6BE033}">
  <dimension ref="A1:W53"/>
  <sheetViews>
    <sheetView workbookViewId="0"/>
  </sheetViews>
  <sheetFormatPr defaultRowHeight="14.25"/>
  <sheetData>
    <row r="1" spans="1:23" ht="15">
      <c r="A1" s="23" t="s">
        <v>15</v>
      </c>
    </row>
    <row r="2" spans="1:23">
      <c r="A2" t="s">
        <v>54</v>
      </c>
      <c r="I2" t="s">
        <v>55</v>
      </c>
    </row>
    <row r="3" spans="1:23">
      <c r="A3" t="s">
        <v>11</v>
      </c>
      <c r="B3" t="s">
        <v>12</v>
      </c>
      <c r="C3" t="s">
        <v>56</v>
      </c>
      <c r="D3" t="s">
        <v>57</v>
      </c>
      <c r="E3" t="s">
        <v>58</v>
      </c>
      <c r="F3" t="s">
        <v>59</v>
      </c>
      <c r="G3" t="s">
        <v>60</v>
      </c>
      <c r="I3" t="s">
        <v>11</v>
      </c>
      <c r="J3" t="s">
        <v>12</v>
      </c>
      <c r="K3" t="s">
        <v>56</v>
      </c>
      <c r="L3" t="s">
        <v>57</v>
      </c>
      <c r="M3" t="s">
        <v>58</v>
      </c>
      <c r="N3" t="s">
        <v>59</v>
      </c>
      <c r="O3" t="s">
        <v>60</v>
      </c>
      <c r="Q3" t="s">
        <v>61</v>
      </c>
      <c r="R3" t="s">
        <v>62</v>
      </c>
      <c r="S3" t="s">
        <v>63</v>
      </c>
      <c r="T3" t="s">
        <v>64</v>
      </c>
      <c r="U3" t="s">
        <v>65</v>
      </c>
      <c r="V3" t="s">
        <v>66</v>
      </c>
      <c r="W3" t="s">
        <v>67</v>
      </c>
    </row>
    <row r="4" spans="1:23">
      <c r="A4" t="s">
        <v>68</v>
      </c>
      <c r="B4" t="s">
        <v>69</v>
      </c>
      <c r="C4" t="s">
        <v>70</v>
      </c>
      <c r="D4" t="s">
        <v>69</v>
      </c>
      <c r="E4" t="s">
        <v>69</v>
      </c>
      <c r="F4" t="s">
        <v>70</v>
      </c>
      <c r="G4" t="s">
        <v>69</v>
      </c>
      <c r="I4" t="s">
        <v>68</v>
      </c>
      <c r="J4" t="s">
        <v>69</v>
      </c>
      <c r="K4" t="s">
        <v>70</v>
      </c>
      <c r="L4" t="s">
        <v>69</v>
      </c>
      <c r="M4" t="s">
        <v>69</v>
      </c>
      <c r="N4" t="s">
        <v>70</v>
      </c>
      <c r="O4" t="s">
        <v>69</v>
      </c>
      <c r="Q4" t="s">
        <v>71</v>
      </c>
      <c r="R4" t="s">
        <v>71</v>
      </c>
      <c r="S4" t="s">
        <v>71</v>
      </c>
      <c r="T4" t="s">
        <v>71</v>
      </c>
      <c r="U4" t="s">
        <v>71</v>
      </c>
      <c r="V4" t="s">
        <v>71</v>
      </c>
      <c r="W4" t="s">
        <v>71</v>
      </c>
    </row>
    <row r="5" spans="1:23">
      <c r="A5">
        <v>0</v>
      </c>
      <c r="B5">
        <v>0</v>
      </c>
      <c r="C5">
        <v>0</v>
      </c>
      <c r="D5" t="s">
        <v>72</v>
      </c>
      <c r="E5">
        <v>0</v>
      </c>
      <c r="F5">
        <v>0</v>
      </c>
      <c r="G5" t="s">
        <v>72</v>
      </c>
      <c r="I5">
        <v>0</v>
      </c>
      <c r="J5">
        <v>0</v>
      </c>
      <c r="K5">
        <v>0</v>
      </c>
      <c r="L5" t="s">
        <v>72</v>
      </c>
      <c r="M5">
        <v>0</v>
      </c>
      <c r="N5">
        <v>0</v>
      </c>
      <c r="O5" t="s">
        <v>72</v>
      </c>
    </row>
    <row r="6" spans="1:23">
      <c r="A6">
        <v>5</v>
      </c>
      <c r="B6">
        <v>0.90200000000000002</v>
      </c>
      <c r="C6">
        <v>1.456</v>
      </c>
      <c r="D6">
        <v>0.29120000000000001</v>
      </c>
      <c r="E6">
        <v>1.048</v>
      </c>
      <c r="F6">
        <v>-3.786</v>
      </c>
      <c r="G6">
        <v>0.75719999999999998</v>
      </c>
      <c r="I6">
        <v>5</v>
      </c>
      <c r="J6">
        <v>0.92749506651346103</v>
      </c>
      <c r="K6">
        <v>0.99750024099623102</v>
      </c>
      <c r="L6">
        <v>0.19950004819924599</v>
      </c>
      <c r="M6">
        <v>0.26980786764235698</v>
      </c>
      <c r="N6">
        <v>-0.35153909721555399</v>
      </c>
      <c r="O6">
        <v>7.0307819443110806E-2</v>
      </c>
      <c r="Q6">
        <v>0</v>
      </c>
      <c r="R6">
        <v>-2.82650404805563</v>
      </c>
      <c r="S6">
        <v>31.490368063445601</v>
      </c>
      <c r="T6">
        <v>31.490368063445601</v>
      </c>
      <c r="U6">
        <v>74.254974461607105</v>
      </c>
      <c r="V6">
        <v>90.714762355637703</v>
      </c>
      <c r="W6">
        <v>90.714762355637703</v>
      </c>
    </row>
    <row r="7" spans="1:23">
      <c r="A7">
        <v>10</v>
      </c>
      <c r="B7">
        <v>13.28</v>
      </c>
      <c r="C7">
        <v>30.93</v>
      </c>
      <c r="D7">
        <v>3.093</v>
      </c>
      <c r="E7">
        <v>4.6500000000000004</v>
      </c>
      <c r="F7">
        <v>-15.57</v>
      </c>
      <c r="G7">
        <v>1.5569999999999999</v>
      </c>
      <c r="I7">
        <v>10</v>
      </c>
      <c r="J7">
        <v>13.371999628783501</v>
      </c>
      <c r="K7">
        <v>30.4473767069132</v>
      </c>
      <c r="L7">
        <v>3.0447376706913198</v>
      </c>
      <c r="M7">
        <v>3.85475258886418</v>
      </c>
      <c r="N7">
        <v>-8.1001491817285896</v>
      </c>
      <c r="O7">
        <v>0.81001491817285898</v>
      </c>
      <c r="Q7">
        <v>0</v>
      </c>
      <c r="R7">
        <v>-0.69276828903277599</v>
      </c>
      <c r="S7">
        <v>1.5603727548875701</v>
      </c>
      <c r="T7">
        <v>1.5603727548875801</v>
      </c>
      <c r="U7">
        <v>17.102094863135701</v>
      </c>
      <c r="V7">
        <v>47.975920477015997</v>
      </c>
      <c r="W7">
        <v>47.975920477016103</v>
      </c>
    </row>
    <row r="8" spans="1:23">
      <c r="A8">
        <v>12</v>
      </c>
      <c r="B8">
        <v>21.21</v>
      </c>
      <c r="C8">
        <v>65.3</v>
      </c>
      <c r="D8">
        <v>5.4420000000000002</v>
      </c>
      <c r="E8">
        <v>7.7610000000000001</v>
      </c>
      <c r="F8">
        <v>-27.84</v>
      </c>
      <c r="G8">
        <v>2.3199999999999998</v>
      </c>
    </row>
    <row r="9" spans="1:23">
      <c r="A9" t="s">
        <v>73</v>
      </c>
    </row>
    <row r="10" spans="1:23">
      <c r="A10">
        <v>12</v>
      </c>
      <c r="B10">
        <v>21.23</v>
      </c>
      <c r="C10">
        <v>65.3</v>
      </c>
      <c r="D10">
        <v>5.4420000000000002</v>
      </c>
      <c r="E10">
        <v>7.7610000000000001</v>
      </c>
      <c r="F10">
        <v>-27.84</v>
      </c>
      <c r="G10">
        <v>2.3199999999999998</v>
      </c>
    </row>
    <row r="11" spans="1:23">
      <c r="A11">
        <v>15</v>
      </c>
      <c r="B11">
        <v>33.659999999999997</v>
      </c>
      <c r="C11">
        <v>147.4</v>
      </c>
      <c r="D11">
        <v>9.8279999999999994</v>
      </c>
      <c r="E11">
        <v>13.82</v>
      </c>
      <c r="F11">
        <v>-59.85</v>
      </c>
      <c r="G11">
        <v>3.99</v>
      </c>
      <c r="I11">
        <v>15</v>
      </c>
      <c r="J11">
        <v>33.706394407715599</v>
      </c>
      <c r="K11">
        <v>147.13796702871599</v>
      </c>
      <c r="L11">
        <v>9.8091978019144097</v>
      </c>
      <c r="M11">
        <v>13.028261349946099</v>
      </c>
      <c r="N11">
        <v>-48.285953220475903</v>
      </c>
      <c r="O11">
        <v>3.21906354803173</v>
      </c>
      <c r="Q11">
        <v>0</v>
      </c>
      <c r="R11">
        <v>-0.137832464990055</v>
      </c>
      <c r="S11">
        <v>0.177769994086694</v>
      </c>
      <c r="T11">
        <v>0.191312556833377</v>
      </c>
      <c r="U11">
        <v>5.7289337919960399</v>
      </c>
      <c r="V11">
        <v>19.321715588177099</v>
      </c>
      <c r="W11">
        <v>19.321715588177099</v>
      </c>
    </row>
    <row r="12" spans="1:23">
      <c r="A12">
        <v>20</v>
      </c>
      <c r="B12">
        <v>56.78</v>
      </c>
      <c r="C12">
        <v>372</v>
      </c>
      <c r="D12">
        <v>18.600000000000001</v>
      </c>
      <c r="E12">
        <v>26.58</v>
      </c>
      <c r="F12">
        <v>-159.6</v>
      </c>
      <c r="G12">
        <v>7.9809999999999999</v>
      </c>
      <c r="I12">
        <v>20</v>
      </c>
      <c r="J12">
        <v>56.789214211291402</v>
      </c>
      <c r="K12">
        <v>372.024672063835</v>
      </c>
      <c r="L12">
        <v>18.601233603191702</v>
      </c>
      <c r="M12">
        <v>25.798902140947899</v>
      </c>
      <c r="N12">
        <v>-143.95337075512401</v>
      </c>
      <c r="O12">
        <v>7.1976685377561997</v>
      </c>
      <c r="Q12">
        <v>0</v>
      </c>
      <c r="R12">
        <v>-1.6227917033273601E-2</v>
      </c>
      <c r="S12">
        <v>-6.6322752245688999E-3</v>
      </c>
      <c r="T12">
        <v>-6.6322752245574403E-3</v>
      </c>
      <c r="U12">
        <v>2.9386676412792201</v>
      </c>
      <c r="V12">
        <v>9.8036524090700503</v>
      </c>
      <c r="W12">
        <v>9.8149537933064792</v>
      </c>
    </row>
    <row r="13" spans="1:23">
      <c r="A13">
        <v>25</v>
      </c>
      <c r="B13">
        <v>83.75</v>
      </c>
      <c r="C13">
        <v>721.7</v>
      </c>
      <c r="D13">
        <v>28.87</v>
      </c>
      <c r="E13">
        <v>42.08</v>
      </c>
      <c r="F13">
        <v>-330.2</v>
      </c>
      <c r="G13">
        <v>13.21</v>
      </c>
      <c r="I13">
        <v>25</v>
      </c>
      <c r="J13">
        <v>83.906037320642099</v>
      </c>
      <c r="K13">
        <v>722.05455547987697</v>
      </c>
      <c r="L13">
        <v>28.882182219194998</v>
      </c>
      <c r="M13">
        <v>41.298040926166998</v>
      </c>
      <c r="N13">
        <v>-310.396467674299</v>
      </c>
      <c r="O13">
        <v>12.4158587069719</v>
      </c>
      <c r="Q13">
        <v>0</v>
      </c>
      <c r="R13">
        <v>-0.18631321867718401</v>
      </c>
      <c r="S13">
        <v>-4.9127820406944897E-2</v>
      </c>
      <c r="T13">
        <v>-4.2196810512916898E-2</v>
      </c>
      <c r="U13">
        <v>1.8582677610098399</v>
      </c>
      <c r="V13">
        <v>5.9974355922776201</v>
      </c>
      <c r="W13">
        <v>6.0116676232250503</v>
      </c>
    </row>
    <row r="14" spans="1:23">
      <c r="A14">
        <v>30</v>
      </c>
      <c r="B14">
        <v>114.4</v>
      </c>
      <c r="C14">
        <v>1216</v>
      </c>
      <c r="D14">
        <v>40.520000000000003</v>
      </c>
      <c r="E14">
        <v>60.01</v>
      </c>
      <c r="F14">
        <v>-584.5</v>
      </c>
      <c r="G14">
        <v>19.48</v>
      </c>
      <c r="I14">
        <v>30</v>
      </c>
      <c r="J14">
        <v>114.954828776404</v>
      </c>
      <c r="K14">
        <v>1216.4227854031999</v>
      </c>
      <c r="L14">
        <v>40.547426180106903</v>
      </c>
      <c r="M14">
        <v>59.228226813062697</v>
      </c>
      <c r="N14">
        <v>-560.42401898867399</v>
      </c>
      <c r="O14">
        <v>18.680800632955801</v>
      </c>
      <c r="Q14">
        <v>0</v>
      </c>
      <c r="R14">
        <v>-0.48499018916515002</v>
      </c>
      <c r="S14">
        <v>-3.4768536448051703E-2</v>
      </c>
      <c r="T14">
        <v>-6.7685538269849105E-2</v>
      </c>
      <c r="U14">
        <v>1.3027381885306499</v>
      </c>
      <c r="V14">
        <v>4.1190728847434803</v>
      </c>
      <c r="W14">
        <v>4.1026661552576398</v>
      </c>
    </row>
    <row r="15" spans="1:23">
      <c r="A15">
        <v>35</v>
      </c>
      <c r="B15">
        <v>147.69999999999999</v>
      </c>
      <c r="C15">
        <v>1870</v>
      </c>
      <c r="D15">
        <v>53.43</v>
      </c>
      <c r="E15">
        <v>80.11</v>
      </c>
      <c r="F15">
        <v>-933.9</v>
      </c>
      <c r="G15">
        <v>26.68</v>
      </c>
      <c r="I15">
        <v>35</v>
      </c>
      <c r="J15">
        <v>147.640893516792</v>
      </c>
      <c r="K15">
        <v>1871.2227690910699</v>
      </c>
      <c r="L15">
        <v>53.463507688316298</v>
      </c>
      <c r="M15">
        <v>79.340582013852597</v>
      </c>
      <c r="N15">
        <v>-905.69760139377001</v>
      </c>
      <c r="O15">
        <v>25.877074325536299</v>
      </c>
      <c r="Q15">
        <v>0</v>
      </c>
      <c r="R15">
        <v>4.0017930404440301E-2</v>
      </c>
      <c r="S15">
        <v>-6.5388721447615095E-2</v>
      </c>
      <c r="T15">
        <v>-6.2713247831365004E-2</v>
      </c>
      <c r="U15">
        <v>0.96045186137486205</v>
      </c>
      <c r="V15">
        <v>3.01985208333112</v>
      </c>
      <c r="W15">
        <v>3.0094665459658798</v>
      </c>
    </row>
    <row r="16" spans="1:23">
      <c r="A16">
        <v>40</v>
      </c>
      <c r="B16">
        <v>182.5</v>
      </c>
      <c r="C16">
        <v>2695</v>
      </c>
      <c r="D16">
        <v>67.38</v>
      </c>
      <c r="E16">
        <v>102.1</v>
      </c>
      <c r="F16">
        <v>-1389</v>
      </c>
      <c r="G16">
        <v>34.72</v>
      </c>
      <c r="I16">
        <v>40</v>
      </c>
      <c r="J16">
        <v>182.722773159957</v>
      </c>
      <c r="K16">
        <v>2695.9877753658502</v>
      </c>
      <c r="L16">
        <v>67.399694384146301</v>
      </c>
      <c r="M16">
        <v>101.304702337885</v>
      </c>
      <c r="N16">
        <v>-1356.20031814956</v>
      </c>
      <c r="O16">
        <v>33.905007953739002</v>
      </c>
      <c r="Q16">
        <v>0</v>
      </c>
      <c r="R16">
        <v>-0.12206748490831899</v>
      </c>
      <c r="S16">
        <v>-3.6652147156054402E-2</v>
      </c>
      <c r="T16">
        <v>-2.9228827762526801E-2</v>
      </c>
      <c r="U16">
        <v>0.778939923716503</v>
      </c>
      <c r="V16">
        <v>2.36138818217696</v>
      </c>
      <c r="W16">
        <v>2.3473273221801398</v>
      </c>
    </row>
    <row r="17" spans="1:23">
      <c r="A17">
        <v>45</v>
      </c>
      <c r="B17">
        <v>217.9</v>
      </c>
      <c r="C17">
        <v>3696</v>
      </c>
      <c r="D17">
        <v>82.14</v>
      </c>
      <c r="E17">
        <v>125.6</v>
      </c>
      <c r="F17">
        <v>-1957</v>
      </c>
      <c r="G17">
        <v>43.5</v>
      </c>
      <c r="I17">
        <v>45</v>
      </c>
      <c r="J17">
        <v>217.67372085128599</v>
      </c>
      <c r="K17">
        <v>3696.53840869121</v>
      </c>
      <c r="L17">
        <v>82.145297970915806</v>
      </c>
      <c r="M17">
        <v>124.82395194785801</v>
      </c>
      <c r="N17">
        <v>-1920.5394289624001</v>
      </c>
      <c r="O17">
        <v>42.678653976942201</v>
      </c>
      <c r="Q17">
        <v>0</v>
      </c>
      <c r="R17">
        <v>0.103845410148659</v>
      </c>
      <c r="S17">
        <v>-1.4567334719006999E-2</v>
      </c>
      <c r="T17">
        <v>-6.4499280689995697E-3</v>
      </c>
      <c r="U17">
        <v>0.61787265297918703</v>
      </c>
      <c r="V17">
        <v>1.86308487672959</v>
      </c>
      <c r="W17">
        <v>1.88815177714421</v>
      </c>
    </row>
    <row r="18" spans="1:23">
      <c r="A18">
        <v>50</v>
      </c>
      <c r="B18">
        <v>253.2</v>
      </c>
      <c r="C18">
        <v>4874</v>
      </c>
      <c r="D18">
        <v>97.48</v>
      </c>
      <c r="E18">
        <v>150.4</v>
      </c>
      <c r="F18">
        <v>-2647</v>
      </c>
      <c r="G18">
        <v>52.94</v>
      </c>
      <c r="I18">
        <v>50</v>
      </c>
      <c r="J18">
        <v>253.163429279084</v>
      </c>
      <c r="K18">
        <v>4873.5433253040901</v>
      </c>
      <c r="L18">
        <v>97.470866506081805</v>
      </c>
      <c r="M18">
        <v>149.587974384646</v>
      </c>
      <c r="N18">
        <v>-2605.8553939282301</v>
      </c>
      <c r="O18">
        <v>52.117107878564603</v>
      </c>
      <c r="Q18">
        <v>0</v>
      </c>
      <c r="R18">
        <v>1.4443412683916501E-2</v>
      </c>
      <c r="S18">
        <v>9.3696080408267601E-3</v>
      </c>
      <c r="T18">
        <v>9.3696080408279207E-3</v>
      </c>
      <c r="U18">
        <v>0.53991064850632897</v>
      </c>
      <c r="V18">
        <v>1.5543863268517599</v>
      </c>
      <c r="W18">
        <v>1.5543863268517599</v>
      </c>
    </row>
    <row r="19" spans="1:23">
      <c r="A19">
        <v>55</v>
      </c>
      <c r="B19">
        <v>288.10000000000002</v>
      </c>
      <c r="C19">
        <v>6227</v>
      </c>
      <c r="D19">
        <v>113.2</v>
      </c>
      <c r="E19">
        <v>176.2</v>
      </c>
      <c r="F19">
        <v>-3463</v>
      </c>
      <c r="G19">
        <v>62.97</v>
      </c>
      <c r="I19">
        <v>55</v>
      </c>
      <c r="J19">
        <v>288.26012831887698</v>
      </c>
      <c r="K19">
        <v>6227.4977418738399</v>
      </c>
      <c r="L19">
        <v>113.227231670433</v>
      </c>
      <c r="M19">
        <v>175.36667036473401</v>
      </c>
      <c r="N19">
        <v>-3417.6691281865301</v>
      </c>
      <c r="O19">
        <v>62.139438694300601</v>
      </c>
      <c r="Q19">
        <v>0</v>
      </c>
      <c r="R19">
        <v>-5.5580811828189497E-2</v>
      </c>
      <c r="S19">
        <v>-7.9932852713390096E-3</v>
      </c>
      <c r="T19">
        <v>-2.4056245966046899E-2</v>
      </c>
      <c r="U19">
        <v>0.47294530945846303</v>
      </c>
      <c r="V19">
        <v>1.3090058277062</v>
      </c>
      <c r="W19">
        <v>1.31897936429947</v>
      </c>
    </row>
    <row r="20" spans="1:23">
      <c r="A20">
        <v>60</v>
      </c>
      <c r="B20">
        <v>322.5</v>
      </c>
      <c r="C20">
        <v>7754</v>
      </c>
      <c r="D20">
        <v>129.19999999999999</v>
      </c>
      <c r="E20">
        <v>202.7</v>
      </c>
      <c r="F20">
        <v>-4410</v>
      </c>
      <c r="G20">
        <v>73.510000000000005</v>
      </c>
      <c r="I20">
        <v>60</v>
      </c>
      <c r="J20">
        <v>322.65829501884599</v>
      </c>
      <c r="K20">
        <v>7755.4770889342099</v>
      </c>
      <c r="L20">
        <v>129.257951482236</v>
      </c>
      <c r="M20">
        <v>201.931892255908</v>
      </c>
      <c r="N20">
        <v>-4360.4364464203099</v>
      </c>
      <c r="O20">
        <v>72.673940773671802</v>
      </c>
      <c r="Q20">
        <v>0</v>
      </c>
      <c r="R20">
        <v>-4.9083726774109097E-2</v>
      </c>
      <c r="S20">
        <v>-1.9049380116278301E-2</v>
      </c>
      <c r="T20">
        <v>-4.48540884186878E-2</v>
      </c>
      <c r="U20">
        <v>0.37893820626108699</v>
      </c>
      <c r="V20">
        <v>1.1238901038478399</v>
      </c>
      <c r="W20">
        <v>1.13734080577904</v>
      </c>
    </row>
    <row r="21" spans="1:23">
      <c r="A21">
        <v>65</v>
      </c>
      <c r="B21">
        <v>356.3</v>
      </c>
      <c r="C21">
        <v>9451</v>
      </c>
      <c r="D21">
        <v>145.4</v>
      </c>
      <c r="E21">
        <v>229.9</v>
      </c>
      <c r="F21">
        <v>-5492</v>
      </c>
      <c r="G21">
        <v>84.49</v>
      </c>
      <c r="I21">
        <v>65</v>
      </c>
      <c r="J21">
        <v>356.11903406230698</v>
      </c>
      <c r="K21">
        <v>9452.9911306990798</v>
      </c>
      <c r="L21">
        <v>145.43063277998499</v>
      </c>
      <c r="M21">
        <v>229.086363445925</v>
      </c>
      <c r="N21">
        <v>-5437.6224932860496</v>
      </c>
      <c r="O21">
        <v>83.655730665939203</v>
      </c>
      <c r="Q21">
        <v>0</v>
      </c>
      <c r="R21">
        <v>5.0790327727278199E-2</v>
      </c>
      <c r="S21">
        <v>-2.1067936716612799E-2</v>
      </c>
      <c r="T21">
        <v>-2.10679367166095E-2</v>
      </c>
      <c r="U21">
        <v>0.35390889694424998</v>
      </c>
      <c r="V21">
        <v>0.99012211787964999</v>
      </c>
      <c r="W21">
        <v>0.98741784123655296</v>
      </c>
    </row>
    <row r="22" spans="1:23">
      <c r="A22">
        <v>70</v>
      </c>
      <c r="B22">
        <v>389.1</v>
      </c>
      <c r="C22">
        <v>11320</v>
      </c>
      <c r="D22">
        <v>161.6</v>
      </c>
      <c r="E22">
        <v>257.5</v>
      </c>
      <c r="F22">
        <v>-6710</v>
      </c>
      <c r="G22">
        <v>95.86</v>
      </c>
      <c r="I22">
        <v>70</v>
      </c>
      <c r="J22">
        <v>388.512991498406</v>
      </c>
      <c r="K22">
        <v>11314.970457275</v>
      </c>
      <c r="L22">
        <v>161.64243510392899</v>
      </c>
      <c r="M22">
        <v>256.66777868844798</v>
      </c>
      <c r="N22">
        <v>-6651.7740509163596</v>
      </c>
      <c r="O22">
        <v>95.025343584519405</v>
      </c>
      <c r="Q22">
        <v>0</v>
      </c>
      <c r="R22">
        <v>0.15086314613056401</v>
      </c>
      <c r="S22">
        <v>4.4430589443160001E-2</v>
      </c>
      <c r="T22">
        <v>-2.62593464907671E-2</v>
      </c>
      <c r="U22">
        <v>0.32319274235009898</v>
      </c>
      <c r="V22">
        <v>0.86774886860864997</v>
      </c>
      <c r="W22">
        <v>0.87070354212453605</v>
      </c>
    </row>
    <row r="23" spans="1:23">
      <c r="A23">
        <v>75</v>
      </c>
      <c r="B23">
        <v>420.6</v>
      </c>
      <c r="C23">
        <v>13340</v>
      </c>
      <c r="D23">
        <v>177.9</v>
      </c>
      <c r="E23">
        <v>285.39999999999998</v>
      </c>
      <c r="F23">
        <v>-8067</v>
      </c>
      <c r="G23">
        <v>107.6</v>
      </c>
      <c r="I23">
        <v>75</v>
      </c>
      <c r="J23">
        <v>420.90504459150702</v>
      </c>
      <c r="K23">
        <v>13338.832769222499</v>
      </c>
      <c r="L23">
        <v>177.85110358963399</v>
      </c>
      <c r="M23">
        <v>284.580437089192</v>
      </c>
      <c r="N23">
        <v>-8004.7000124668102</v>
      </c>
      <c r="O23">
        <v>106.729333499557</v>
      </c>
      <c r="Q23">
        <v>0</v>
      </c>
      <c r="R23">
        <v>-7.2526055993131694E-2</v>
      </c>
      <c r="S23">
        <v>8.7498559026897103E-3</v>
      </c>
      <c r="T23">
        <v>2.74853346630612E-2</v>
      </c>
      <c r="U23">
        <v>0.287162897970558</v>
      </c>
      <c r="V23">
        <v>0.77228198256083402</v>
      </c>
      <c r="W23">
        <v>0.80916961007660304</v>
      </c>
    </row>
    <row r="24" spans="1:23">
      <c r="A24">
        <v>80</v>
      </c>
      <c r="B24">
        <v>450.7</v>
      </c>
      <c r="C24">
        <v>15520</v>
      </c>
      <c r="D24">
        <v>194</v>
      </c>
      <c r="E24">
        <v>313.60000000000002</v>
      </c>
      <c r="F24">
        <v>-9565</v>
      </c>
      <c r="G24">
        <v>119.6</v>
      </c>
      <c r="I24">
        <v>80</v>
      </c>
      <c r="J24">
        <v>450.047010232773</v>
      </c>
      <c r="K24">
        <v>15520.073556338601</v>
      </c>
      <c r="L24">
        <v>194.00091945423199</v>
      </c>
      <c r="M24">
        <v>312.72378789943099</v>
      </c>
      <c r="N24">
        <v>-9497.8294756158502</v>
      </c>
      <c r="O24">
        <v>118.722868445198</v>
      </c>
      <c r="Q24">
        <v>0</v>
      </c>
      <c r="R24">
        <v>0.14488346288576201</v>
      </c>
      <c r="S24">
        <v>-4.7394548088500199E-4</v>
      </c>
      <c r="T24">
        <v>-4.7394548089086199E-4</v>
      </c>
      <c r="U24">
        <v>0.279404368803846</v>
      </c>
      <c r="V24">
        <v>0.70225326068104998</v>
      </c>
      <c r="W24">
        <v>0.73338758762690404</v>
      </c>
    </row>
    <row r="25" spans="1:23">
      <c r="A25">
        <v>85</v>
      </c>
      <c r="B25">
        <v>479.4</v>
      </c>
      <c r="C25">
        <v>17850</v>
      </c>
      <c r="D25">
        <v>209.9</v>
      </c>
      <c r="E25">
        <v>341.7</v>
      </c>
      <c r="F25">
        <v>-11200</v>
      </c>
      <c r="G25">
        <v>131.80000000000001</v>
      </c>
      <c r="I25">
        <v>85</v>
      </c>
      <c r="J25">
        <v>479.98294669101602</v>
      </c>
      <c r="K25">
        <v>17845.148448648099</v>
      </c>
      <c r="L25">
        <v>209.94292292527101</v>
      </c>
      <c r="M25">
        <v>340.904902460117</v>
      </c>
      <c r="N25">
        <v>-11131.7682604618</v>
      </c>
      <c r="O25">
        <v>130.961979534845</v>
      </c>
      <c r="Q25">
        <v>0</v>
      </c>
      <c r="R25">
        <v>-0.12159922632804999</v>
      </c>
      <c r="S25">
        <v>2.7179559394344601E-2</v>
      </c>
      <c r="T25">
        <v>-2.04492259513488E-2</v>
      </c>
      <c r="U25">
        <v>0.23268877374375699</v>
      </c>
      <c r="V25">
        <v>0.60921196016176604</v>
      </c>
      <c r="W25">
        <v>0.63582736354653202</v>
      </c>
    </row>
    <row r="26" spans="1:23">
      <c r="A26">
        <v>90</v>
      </c>
      <c r="B26">
        <v>507.3</v>
      </c>
      <c r="C26">
        <v>20310</v>
      </c>
      <c r="D26">
        <v>225.7</v>
      </c>
      <c r="E26">
        <v>369.9</v>
      </c>
      <c r="F26">
        <v>-12980</v>
      </c>
      <c r="G26">
        <v>144.19999999999999</v>
      </c>
      <c r="I26">
        <v>90</v>
      </c>
      <c r="J26">
        <v>507.019129889829</v>
      </c>
      <c r="K26">
        <v>20312.685896036299</v>
      </c>
      <c r="L26">
        <v>225.69650995595899</v>
      </c>
      <c r="M26">
        <v>369.10599388191503</v>
      </c>
      <c r="N26">
        <v>-12906.853553335999</v>
      </c>
      <c r="O26">
        <v>143.40948392595499</v>
      </c>
      <c r="Q26">
        <v>0</v>
      </c>
      <c r="R26">
        <v>5.5365683061470099E-2</v>
      </c>
      <c r="S26">
        <v>-1.32245004253378E-2</v>
      </c>
      <c r="T26">
        <v>1.5463199114526499E-3</v>
      </c>
      <c r="U26">
        <v>0.21465426279653399</v>
      </c>
      <c r="V26">
        <v>0.56353194656382499</v>
      </c>
      <c r="W26">
        <v>0.54820809573111096</v>
      </c>
    </row>
    <row r="27" spans="1:23">
      <c r="A27">
        <v>95</v>
      </c>
      <c r="B27">
        <v>535.20000000000005</v>
      </c>
      <c r="C27">
        <v>22920</v>
      </c>
      <c r="D27">
        <v>241.2</v>
      </c>
      <c r="E27">
        <v>398.1</v>
      </c>
      <c r="F27">
        <v>-14900</v>
      </c>
      <c r="G27">
        <v>156.9</v>
      </c>
      <c r="I27">
        <v>95</v>
      </c>
      <c r="J27">
        <v>535.42071302913598</v>
      </c>
      <c r="K27">
        <v>22917.026896584801</v>
      </c>
      <c r="L27">
        <v>241.23186206931399</v>
      </c>
      <c r="M27">
        <v>397.261129526731</v>
      </c>
      <c r="N27">
        <v>-14822.780408454601</v>
      </c>
      <c r="O27">
        <v>156.02926745741701</v>
      </c>
      <c r="Q27">
        <v>0</v>
      </c>
      <c r="R27">
        <v>-4.1239355219888897E-2</v>
      </c>
      <c r="S27">
        <v>1.29716553888585E-2</v>
      </c>
      <c r="T27">
        <v>-1.3209813148613799E-2</v>
      </c>
      <c r="U27">
        <v>0.21071853134096899</v>
      </c>
      <c r="V27">
        <v>0.51825229225080705</v>
      </c>
      <c r="W27">
        <v>0.55496019285076903</v>
      </c>
    </row>
    <row r="28" spans="1:23">
      <c r="A28">
        <v>97.7</v>
      </c>
      <c r="B28">
        <v>550.6</v>
      </c>
      <c r="C28">
        <v>24380</v>
      </c>
      <c r="D28">
        <v>249.6</v>
      </c>
      <c r="E28">
        <v>413.3</v>
      </c>
      <c r="F28">
        <v>-16000</v>
      </c>
      <c r="G28">
        <v>163.69999999999999</v>
      </c>
    </row>
    <row r="29" spans="1:23">
      <c r="A29" t="s">
        <v>74</v>
      </c>
    </row>
    <row r="30" spans="1:23">
      <c r="A30">
        <v>97.7</v>
      </c>
      <c r="B30">
        <v>550.79999999999995</v>
      </c>
      <c r="C30">
        <v>24380</v>
      </c>
      <c r="D30">
        <v>249.6</v>
      </c>
      <c r="E30">
        <v>413.3</v>
      </c>
      <c r="F30">
        <v>-16000</v>
      </c>
      <c r="G30">
        <v>163.69999999999999</v>
      </c>
    </row>
    <row r="31" spans="1:23">
      <c r="A31">
        <v>100</v>
      </c>
      <c r="B31">
        <v>563.79999999999995</v>
      </c>
      <c r="C31">
        <v>25670</v>
      </c>
      <c r="D31">
        <v>256.7</v>
      </c>
      <c r="E31">
        <v>426.3</v>
      </c>
      <c r="F31">
        <v>-16960</v>
      </c>
      <c r="G31">
        <v>169.6</v>
      </c>
      <c r="I31">
        <v>100</v>
      </c>
      <c r="J31">
        <v>564.99190599230303</v>
      </c>
      <c r="K31">
        <v>25668.058444138402</v>
      </c>
      <c r="L31">
        <v>256.68058444138398</v>
      </c>
      <c r="M31">
        <v>425.47594594046302</v>
      </c>
      <c r="N31">
        <v>-16879.536149907901</v>
      </c>
      <c r="O31">
        <v>168.79536149907901</v>
      </c>
      <c r="Q31">
        <v>0</v>
      </c>
      <c r="R31">
        <v>-0.21140581630071201</v>
      </c>
      <c r="S31">
        <v>7.5635210811280003E-3</v>
      </c>
      <c r="T31">
        <v>7.56352108113154E-3</v>
      </c>
      <c r="U31">
        <v>0.19330379064887099</v>
      </c>
      <c r="V31">
        <v>0.47443307837316101</v>
      </c>
      <c r="W31">
        <v>0.47443307837315601</v>
      </c>
    </row>
    <row r="32" spans="1:23">
      <c r="A32">
        <v>110</v>
      </c>
      <c r="B32">
        <v>618.79999999999995</v>
      </c>
      <c r="C32">
        <v>31580</v>
      </c>
      <c r="D32">
        <v>287.10000000000002</v>
      </c>
      <c r="E32">
        <v>482.6</v>
      </c>
      <c r="F32">
        <v>-21510</v>
      </c>
      <c r="G32">
        <v>195.5</v>
      </c>
      <c r="I32">
        <v>110</v>
      </c>
      <c r="J32">
        <v>618.93071961883402</v>
      </c>
      <c r="K32">
        <v>31587.083261399799</v>
      </c>
      <c r="L32">
        <v>287.15530237636199</v>
      </c>
      <c r="M32">
        <v>481.851392969534</v>
      </c>
      <c r="N32">
        <v>-21416.569965248898</v>
      </c>
      <c r="O32">
        <v>194.69609059317199</v>
      </c>
      <c r="Q32">
        <v>0</v>
      </c>
      <c r="R32">
        <v>-2.1124695997766198E-2</v>
      </c>
      <c r="S32">
        <v>-2.24295801136595E-2</v>
      </c>
      <c r="T32">
        <v>-1.9262409043067499E-2</v>
      </c>
      <c r="U32">
        <v>0.15511956702555599</v>
      </c>
      <c r="V32">
        <v>0.43435627499339702</v>
      </c>
      <c r="W32">
        <v>0.41120685771253801</v>
      </c>
    </row>
    <row r="33" spans="1:23">
      <c r="A33">
        <v>120</v>
      </c>
      <c r="B33">
        <v>671.4</v>
      </c>
      <c r="C33">
        <v>38030</v>
      </c>
      <c r="D33">
        <v>316.89999999999998</v>
      </c>
      <c r="E33">
        <v>538.70000000000005</v>
      </c>
      <c r="F33">
        <v>-26620</v>
      </c>
      <c r="G33">
        <v>221.8</v>
      </c>
      <c r="I33">
        <v>120</v>
      </c>
      <c r="J33">
        <v>670.941280256092</v>
      </c>
      <c r="K33">
        <v>38034.790194319197</v>
      </c>
      <c r="L33">
        <v>316.956584952659</v>
      </c>
      <c r="M33">
        <v>537.92468172302802</v>
      </c>
      <c r="N33">
        <v>-26516.171612444199</v>
      </c>
      <c r="O33">
        <v>220.96809677036799</v>
      </c>
      <c r="Q33">
        <v>0</v>
      </c>
      <c r="R33">
        <v>6.8322869214686999E-2</v>
      </c>
      <c r="S33">
        <v>-1.25958304475343E-2</v>
      </c>
      <c r="T33">
        <v>-1.785577553171E-2</v>
      </c>
      <c r="U33">
        <v>0.14392394226306199</v>
      </c>
      <c r="V33">
        <v>0.39003902162180398</v>
      </c>
      <c r="W33">
        <v>0.37506908459470301</v>
      </c>
    </row>
    <row r="34" spans="1:23">
      <c r="A34">
        <v>130</v>
      </c>
      <c r="B34">
        <v>721.9</v>
      </c>
      <c r="C34">
        <v>45000</v>
      </c>
      <c r="D34">
        <v>346.2</v>
      </c>
      <c r="E34">
        <v>594.5</v>
      </c>
      <c r="F34">
        <v>-32280</v>
      </c>
      <c r="G34">
        <v>248.3</v>
      </c>
      <c r="I34">
        <v>130</v>
      </c>
      <c r="J34">
        <v>721.93596757986495</v>
      </c>
      <c r="K34">
        <v>44998.837091977301</v>
      </c>
      <c r="L34">
        <v>346.14490070751799</v>
      </c>
      <c r="M34">
        <v>593.64412080264003</v>
      </c>
      <c r="N34">
        <v>-32174.898612365901</v>
      </c>
      <c r="O34">
        <v>247.49922009512201</v>
      </c>
      <c r="Q34">
        <v>0</v>
      </c>
      <c r="R34">
        <v>-4.9823493372250904E-3</v>
      </c>
      <c r="S34">
        <v>2.5842400503461199E-3</v>
      </c>
      <c r="T34">
        <v>1.5915451323495401E-2</v>
      </c>
      <c r="U34">
        <v>0.14396622327321801</v>
      </c>
      <c r="V34">
        <v>0.32559289849460499</v>
      </c>
      <c r="W34">
        <v>0.32250499592322701</v>
      </c>
    </row>
    <row r="35" spans="1:23">
      <c r="A35">
        <v>140</v>
      </c>
      <c r="B35">
        <v>771.1</v>
      </c>
      <c r="C35">
        <v>52470</v>
      </c>
      <c r="D35">
        <v>374.8</v>
      </c>
      <c r="E35">
        <v>649.79999999999995</v>
      </c>
      <c r="F35">
        <v>-38500</v>
      </c>
      <c r="G35">
        <v>275</v>
      </c>
      <c r="I35">
        <v>140</v>
      </c>
      <c r="J35">
        <v>770.781017436257</v>
      </c>
      <c r="K35">
        <v>52460.9768230142</v>
      </c>
      <c r="L35">
        <v>374.72126302152998</v>
      </c>
      <c r="M35">
        <v>648.92637196150099</v>
      </c>
      <c r="N35">
        <v>-38388.715251595902</v>
      </c>
      <c r="O35">
        <v>274.20510893997101</v>
      </c>
      <c r="Q35">
        <v>0</v>
      </c>
      <c r="R35">
        <v>4.1367210963950199E-2</v>
      </c>
      <c r="S35">
        <v>1.7196830542703299E-2</v>
      </c>
      <c r="T35">
        <v>2.1007731715499401E-2</v>
      </c>
      <c r="U35">
        <v>0.13444568151715999</v>
      </c>
      <c r="V35">
        <v>0.28905129455596501</v>
      </c>
      <c r="W35">
        <v>0.289051294555974</v>
      </c>
    </row>
    <row r="36" spans="1:23">
      <c r="A36">
        <v>150</v>
      </c>
      <c r="B36">
        <v>819.6</v>
      </c>
      <c r="C36">
        <v>60420</v>
      </c>
      <c r="D36">
        <v>402.8</v>
      </c>
      <c r="E36">
        <v>704.6</v>
      </c>
      <c r="F36">
        <v>-45280</v>
      </c>
      <c r="G36">
        <v>301.8</v>
      </c>
      <c r="I36">
        <v>150</v>
      </c>
      <c r="J36">
        <v>818.40731549770999</v>
      </c>
      <c r="K36">
        <v>60411.919751123402</v>
      </c>
      <c r="L36">
        <v>402.746131674156</v>
      </c>
      <c r="M36">
        <v>703.76663123914</v>
      </c>
      <c r="N36">
        <v>-45153.074934747601</v>
      </c>
      <c r="O36">
        <v>301.02049956498399</v>
      </c>
      <c r="Q36">
        <v>0</v>
      </c>
      <c r="R36">
        <v>0.145520315067068</v>
      </c>
      <c r="S36">
        <v>1.33734671905665E-2</v>
      </c>
      <c r="T36">
        <v>1.3373467190568301E-2</v>
      </c>
      <c r="U36">
        <v>0.118275441507144</v>
      </c>
      <c r="V36">
        <v>0.28031153986827501</v>
      </c>
      <c r="W36">
        <v>0.25828377568447097</v>
      </c>
    </row>
    <row r="37" spans="1:23">
      <c r="A37">
        <v>160</v>
      </c>
      <c r="B37">
        <v>867.6</v>
      </c>
      <c r="C37">
        <v>68860</v>
      </c>
      <c r="D37">
        <v>430.4</v>
      </c>
      <c r="E37">
        <v>759.1</v>
      </c>
      <c r="F37">
        <v>-52590</v>
      </c>
      <c r="G37">
        <v>328.7</v>
      </c>
      <c r="I37">
        <v>160</v>
      </c>
      <c r="J37">
        <v>867.78528167354102</v>
      </c>
      <c r="K37">
        <v>68839.614386093497</v>
      </c>
      <c r="L37">
        <v>430.24758991308403</v>
      </c>
      <c r="M37">
        <v>758.141423977871</v>
      </c>
      <c r="N37">
        <v>-52463.013450365797</v>
      </c>
      <c r="O37">
        <v>327.89383406478601</v>
      </c>
      <c r="Q37">
        <v>0</v>
      </c>
      <c r="R37">
        <v>-2.1355656240370301E-2</v>
      </c>
      <c r="S37">
        <v>2.9604434949775601E-2</v>
      </c>
      <c r="T37">
        <v>3.5411265547187903E-2</v>
      </c>
      <c r="U37">
        <v>0.12627796365810501</v>
      </c>
      <c r="V37">
        <v>0.241465201814349</v>
      </c>
      <c r="W37">
        <v>0.24525887898190599</v>
      </c>
    </row>
    <row r="38" spans="1:23">
      <c r="A38">
        <v>170</v>
      </c>
      <c r="B38">
        <v>915</v>
      </c>
      <c r="C38">
        <v>77770</v>
      </c>
      <c r="D38">
        <v>457.5</v>
      </c>
      <c r="E38">
        <v>813.1</v>
      </c>
      <c r="F38">
        <v>-60460</v>
      </c>
      <c r="G38">
        <v>355.6</v>
      </c>
      <c r="I38">
        <v>170</v>
      </c>
      <c r="J38">
        <v>916.73138623119598</v>
      </c>
      <c r="K38">
        <v>77763.457329971003</v>
      </c>
      <c r="L38">
        <v>457.43210194100601</v>
      </c>
      <c r="M38">
        <v>812.22857621059404</v>
      </c>
      <c r="N38">
        <v>-60315.40062583</v>
      </c>
      <c r="O38">
        <v>354.79647426958797</v>
      </c>
      <c r="Q38">
        <v>0</v>
      </c>
      <c r="R38">
        <v>-0.189222538928597</v>
      </c>
      <c r="S38">
        <v>8.4128456074823495E-3</v>
      </c>
      <c r="T38">
        <v>1.4841105790986299E-2</v>
      </c>
      <c r="U38">
        <v>0.107173015546108</v>
      </c>
      <c r="V38">
        <v>0.23916535588813001</v>
      </c>
      <c r="W38">
        <v>0.22596336625747801</v>
      </c>
    </row>
    <row r="39" spans="1:23">
      <c r="A39">
        <v>180</v>
      </c>
      <c r="B39">
        <v>961.3</v>
      </c>
      <c r="C39">
        <v>87150</v>
      </c>
      <c r="D39">
        <v>484.2</v>
      </c>
      <c r="E39">
        <v>866.7</v>
      </c>
      <c r="F39">
        <v>-68860</v>
      </c>
      <c r="G39">
        <v>382.5</v>
      </c>
      <c r="I39">
        <v>180</v>
      </c>
      <c r="J39">
        <v>961.34041184442299</v>
      </c>
      <c r="K39">
        <v>87153.816320349099</v>
      </c>
      <c r="L39">
        <v>484.18786844638402</v>
      </c>
      <c r="M39">
        <v>865.89516436993495</v>
      </c>
      <c r="N39">
        <v>-68707.313266239202</v>
      </c>
      <c r="O39">
        <v>381.70729592355099</v>
      </c>
      <c r="Q39">
        <v>0</v>
      </c>
      <c r="R39">
        <v>-4.2038743808773997E-3</v>
      </c>
      <c r="S39">
        <v>-4.3790250707478303E-3</v>
      </c>
      <c r="T39">
        <v>2.5054840181334501E-3</v>
      </c>
      <c r="U39">
        <v>9.2862078004432594E-2</v>
      </c>
      <c r="V39">
        <v>0.22173501853142599</v>
      </c>
      <c r="W39">
        <v>0.20724289580354399</v>
      </c>
    </row>
    <row r="40" spans="1:23">
      <c r="A40">
        <v>190</v>
      </c>
      <c r="B40">
        <v>1006</v>
      </c>
      <c r="C40">
        <v>96990</v>
      </c>
      <c r="D40">
        <v>510.5</v>
      </c>
      <c r="E40">
        <v>919.9</v>
      </c>
      <c r="F40">
        <v>-77790</v>
      </c>
      <c r="G40">
        <v>409.4</v>
      </c>
      <c r="I40">
        <v>190</v>
      </c>
      <c r="J40">
        <v>1005.48931689395</v>
      </c>
      <c r="K40">
        <v>96992.289412340993</v>
      </c>
      <c r="L40">
        <v>510.48573374916299</v>
      </c>
      <c r="M40">
        <v>919.08009449902704</v>
      </c>
      <c r="N40">
        <v>-77632.928542474096</v>
      </c>
      <c r="O40">
        <v>408.59436074986297</v>
      </c>
      <c r="Q40">
        <v>0</v>
      </c>
      <c r="R40">
        <v>5.0763728235237102E-2</v>
      </c>
      <c r="S40">
        <v>-2.3604622549097298E-3</v>
      </c>
      <c r="T40">
        <v>2.7945643166835902E-3</v>
      </c>
      <c r="U40">
        <v>8.9129851176534006E-2</v>
      </c>
      <c r="V40">
        <v>0.20191728695964001</v>
      </c>
      <c r="W40">
        <v>0.19678535665274099</v>
      </c>
    </row>
    <row r="41" spans="1:23">
      <c r="A41">
        <v>200</v>
      </c>
      <c r="B41">
        <v>1050</v>
      </c>
      <c r="C41">
        <v>107300</v>
      </c>
      <c r="D41">
        <v>536.4</v>
      </c>
      <c r="E41">
        <v>972.6</v>
      </c>
      <c r="F41">
        <v>-87250</v>
      </c>
      <c r="G41">
        <v>436.3</v>
      </c>
      <c r="I41">
        <v>200</v>
      </c>
      <c r="J41">
        <v>1047.58245468669</v>
      </c>
      <c r="K41">
        <v>107259.03735874299</v>
      </c>
      <c r="L41">
        <v>536.29518679371699</v>
      </c>
      <c r="M41">
        <v>971.73580360967799</v>
      </c>
      <c r="N41">
        <v>-87088.123363192295</v>
      </c>
      <c r="O41">
        <v>435.44061681596099</v>
      </c>
      <c r="Q41">
        <v>0</v>
      </c>
      <c r="R41">
        <v>0.23024241079136601</v>
      </c>
      <c r="S41">
        <v>3.8175807322087099E-2</v>
      </c>
      <c r="T41">
        <v>1.95401204852691E-2</v>
      </c>
      <c r="U41">
        <v>8.8854245354835104E-2</v>
      </c>
      <c r="V41">
        <v>0.185531961957171</v>
      </c>
      <c r="W41">
        <v>0.19697070456982901</v>
      </c>
    </row>
    <row r="42" spans="1:23">
      <c r="A42">
        <v>210</v>
      </c>
      <c r="B42">
        <v>1092</v>
      </c>
      <c r="C42">
        <v>118000</v>
      </c>
      <c r="D42">
        <v>561.79999999999995</v>
      </c>
      <c r="E42">
        <v>1025</v>
      </c>
      <c r="F42">
        <v>-97240</v>
      </c>
      <c r="G42">
        <v>463</v>
      </c>
      <c r="I42">
        <v>210</v>
      </c>
      <c r="J42">
        <v>1091.1350181253199</v>
      </c>
      <c r="K42">
        <v>117952.624722803</v>
      </c>
      <c r="L42">
        <v>561.67916534668302</v>
      </c>
      <c r="M42">
        <v>1023.9047701703</v>
      </c>
      <c r="N42">
        <v>-97067.377012960802</v>
      </c>
      <c r="O42">
        <v>462.22560482362297</v>
      </c>
      <c r="Q42">
        <v>0</v>
      </c>
      <c r="R42">
        <v>7.92107943842911E-2</v>
      </c>
      <c r="S42">
        <v>4.0148539997053201E-2</v>
      </c>
      <c r="T42">
        <v>2.1508482256444601E-2</v>
      </c>
      <c r="U42">
        <v>0.106851690701826</v>
      </c>
      <c r="V42">
        <v>0.17752261110567</v>
      </c>
      <c r="W42">
        <v>0.16725597761920299</v>
      </c>
    </row>
    <row r="43" spans="1:23">
      <c r="A43">
        <v>220</v>
      </c>
      <c r="B43">
        <v>1133</v>
      </c>
      <c r="C43">
        <v>129100</v>
      </c>
      <c r="D43">
        <v>586.79999999999995</v>
      </c>
      <c r="E43">
        <v>1077</v>
      </c>
      <c r="F43">
        <v>-107700</v>
      </c>
      <c r="G43">
        <v>489.8</v>
      </c>
      <c r="I43">
        <v>220</v>
      </c>
      <c r="J43">
        <v>1132.6140828402299</v>
      </c>
      <c r="K43">
        <v>129075.69417898099</v>
      </c>
      <c r="L43">
        <v>586.70770081354999</v>
      </c>
      <c r="M43">
        <v>1075.64287335314</v>
      </c>
      <c r="N43">
        <v>-107565.737958711</v>
      </c>
      <c r="O43">
        <v>488.93517253959698</v>
      </c>
      <c r="Q43">
        <v>0</v>
      </c>
      <c r="R43">
        <v>3.4061532194463E-2</v>
      </c>
      <c r="S43">
        <v>1.88271270479171E-2</v>
      </c>
      <c r="T43">
        <v>1.5729241044526499E-2</v>
      </c>
      <c r="U43">
        <v>0.12600990221467601</v>
      </c>
      <c r="V43">
        <v>0.124662990982904</v>
      </c>
      <c r="W43">
        <v>0.176567468436646</v>
      </c>
    </row>
    <row r="44" spans="1:23">
      <c r="A44">
        <v>230</v>
      </c>
      <c r="B44">
        <v>1173</v>
      </c>
      <c r="C44">
        <v>140600</v>
      </c>
      <c r="D44">
        <v>611.4</v>
      </c>
      <c r="E44">
        <v>1128</v>
      </c>
      <c r="F44">
        <v>-118800</v>
      </c>
      <c r="G44">
        <v>516.4</v>
      </c>
      <c r="I44">
        <v>230</v>
      </c>
      <c r="J44">
        <v>1174.2877937447099</v>
      </c>
      <c r="K44">
        <v>140610.20356190499</v>
      </c>
      <c r="L44">
        <v>611.348711138721</v>
      </c>
      <c r="M44">
        <v>1126.9120980247901</v>
      </c>
      <c r="N44">
        <v>-118579.57898379699</v>
      </c>
      <c r="O44">
        <v>515.56338688607605</v>
      </c>
      <c r="Q44">
        <v>0</v>
      </c>
      <c r="R44">
        <v>-0.109786337998036</v>
      </c>
      <c r="S44">
        <v>-7.2571564053463796E-3</v>
      </c>
      <c r="T44">
        <v>8.3887571603918094E-3</v>
      </c>
      <c r="U44">
        <v>9.6445210567607395E-2</v>
      </c>
      <c r="V44">
        <v>0.18553957592803999</v>
      </c>
      <c r="W44">
        <v>0.16200873623623699</v>
      </c>
    </row>
    <row r="45" spans="1:23">
      <c r="A45">
        <v>240</v>
      </c>
      <c r="B45">
        <v>1214</v>
      </c>
      <c r="C45">
        <v>152600</v>
      </c>
      <c r="D45">
        <v>635.70000000000005</v>
      </c>
      <c r="E45">
        <v>1179</v>
      </c>
      <c r="F45">
        <v>-130300</v>
      </c>
      <c r="G45">
        <v>542.9</v>
      </c>
      <c r="I45">
        <v>240</v>
      </c>
      <c r="J45">
        <v>1214.8957046816299</v>
      </c>
      <c r="K45">
        <v>152556.469444994</v>
      </c>
      <c r="L45">
        <v>635.65195602081201</v>
      </c>
      <c r="M45">
        <v>1177.74959870983</v>
      </c>
      <c r="N45">
        <v>-130103.434245364</v>
      </c>
      <c r="O45">
        <v>542.09764268901904</v>
      </c>
      <c r="Q45">
        <v>0</v>
      </c>
      <c r="R45">
        <v>-7.3781275258549397E-2</v>
      </c>
      <c r="S45">
        <v>2.8525920711073301E-2</v>
      </c>
      <c r="T45">
        <v>7.5576497070824998E-3</v>
      </c>
      <c r="U45">
        <v>0.10605608907278601</v>
      </c>
      <c r="V45">
        <v>0.15085629672696099</v>
      </c>
      <c r="W45">
        <v>0.147790994838854</v>
      </c>
    </row>
    <row r="46" spans="1:23">
      <c r="A46">
        <v>250</v>
      </c>
      <c r="B46">
        <v>1256</v>
      </c>
      <c r="C46">
        <v>164900</v>
      </c>
      <c r="D46">
        <v>659.6</v>
      </c>
      <c r="E46">
        <v>1229</v>
      </c>
      <c r="F46">
        <v>-142300</v>
      </c>
      <c r="G46">
        <v>569.4</v>
      </c>
      <c r="I46">
        <v>250</v>
      </c>
      <c r="J46">
        <v>1256.81123057436</v>
      </c>
      <c r="K46">
        <v>164915.00412127399</v>
      </c>
      <c r="L46">
        <v>659.66001648509905</v>
      </c>
      <c r="M46">
        <v>1228.19615050218</v>
      </c>
      <c r="N46">
        <v>-142134.03350427101</v>
      </c>
      <c r="O46">
        <v>568.53613401708606</v>
      </c>
      <c r="Q46">
        <v>0</v>
      </c>
      <c r="R46">
        <v>-6.4588421525914097E-2</v>
      </c>
      <c r="S46">
        <v>-9.0989213310613496E-3</v>
      </c>
      <c r="T46">
        <v>-9.0989213310656292E-3</v>
      </c>
      <c r="U46">
        <v>6.5406793963662793E-2</v>
      </c>
      <c r="V46">
        <v>0.116631409506883</v>
      </c>
      <c r="W46">
        <v>0.151715135741679</v>
      </c>
    </row>
    <row r="47" spans="1:23">
      <c r="A47">
        <v>260</v>
      </c>
      <c r="B47">
        <v>1298</v>
      </c>
      <c r="C47">
        <v>177700</v>
      </c>
      <c r="D47">
        <v>683.4</v>
      </c>
      <c r="E47">
        <v>1279</v>
      </c>
      <c r="F47">
        <v>-154900</v>
      </c>
      <c r="G47">
        <v>595.70000000000005</v>
      </c>
      <c r="I47">
        <v>260</v>
      </c>
      <c r="J47">
        <v>1296.61247785621</v>
      </c>
      <c r="K47">
        <v>177681.56606806701</v>
      </c>
      <c r="L47">
        <v>683.39063872333497</v>
      </c>
      <c r="M47">
        <v>1278.2631824406801</v>
      </c>
      <c r="N47">
        <v>-154666.86136651001</v>
      </c>
      <c r="O47">
        <v>594.87254371734696</v>
      </c>
      <c r="Q47">
        <v>0</v>
      </c>
      <c r="R47">
        <v>0.106896929413605</v>
      </c>
      <c r="S47">
        <v>1.0373625173139099E-2</v>
      </c>
      <c r="T47">
        <v>1.3698092865224499E-3</v>
      </c>
      <c r="U47">
        <v>5.7608878758182901E-2</v>
      </c>
      <c r="V47">
        <v>0.15050912426712901</v>
      </c>
      <c r="W47">
        <v>0.13890486531023799</v>
      </c>
    </row>
    <row r="48" spans="1:23">
      <c r="A48">
        <v>270</v>
      </c>
      <c r="B48">
        <v>1341</v>
      </c>
      <c r="C48">
        <v>190900</v>
      </c>
      <c r="D48">
        <v>706.9</v>
      </c>
      <c r="E48">
        <v>1329</v>
      </c>
      <c r="F48">
        <v>-167900</v>
      </c>
      <c r="G48">
        <v>621.9</v>
      </c>
      <c r="I48">
        <v>270</v>
      </c>
      <c r="J48">
        <v>1342.9233451733201</v>
      </c>
      <c r="K48">
        <v>190879.24518321501</v>
      </c>
      <c r="L48">
        <v>706.96016734524005</v>
      </c>
      <c r="M48">
        <v>1328.0669886206099</v>
      </c>
      <c r="N48">
        <v>-167698.84174435001</v>
      </c>
      <c r="O48">
        <v>621.10682127537302</v>
      </c>
      <c r="Q48">
        <v>0</v>
      </c>
      <c r="R48">
        <v>-0.14342618742195901</v>
      </c>
      <c r="S48">
        <v>1.08720884153797E-2</v>
      </c>
      <c r="T48">
        <v>-8.5114365880422094E-3</v>
      </c>
      <c r="U48">
        <v>7.0204016507549594E-2</v>
      </c>
      <c r="V48">
        <v>0.119808371440774</v>
      </c>
      <c r="W48">
        <v>0.12754120029364099</v>
      </c>
    </row>
    <row r="49" spans="1:23">
      <c r="A49">
        <v>273.14999999999998</v>
      </c>
      <c r="B49">
        <v>1355</v>
      </c>
      <c r="C49">
        <v>195100</v>
      </c>
      <c r="D49">
        <v>714.3</v>
      </c>
      <c r="E49">
        <v>1345</v>
      </c>
      <c r="F49">
        <v>-172100</v>
      </c>
      <c r="G49">
        <v>630.20000000000005</v>
      </c>
      <c r="I49">
        <v>273.14999999999998</v>
      </c>
      <c r="J49">
        <v>1357.5112683782199</v>
      </c>
      <c r="K49">
        <v>195132.42969955801</v>
      </c>
      <c r="L49">
        <v>714.37828921676203</v>
      </c>
      <c r="M49">
        <v>1343.72820309182</v>
      </c>
      <c r="N49">
        <v>-171906.92897497301</v>
      </c>
      <c r="O49">
        <v>629.34991387506204</v>
      </c>
      <c r="Q49">
        <v>0</v>
      </c>
      <c r="R49">
        <v>-0.18533345964724399</v>
      </c>
      <c r="S49">
        <v>-1.6622091009075499E-2</v>
      </c>
      <c r="T49">
        <v>-1.0960271141362801E-2</v>
      </c>
      <c r="U49">
        <v>9.4557390942346803E-2</v>
      </c>
      <c r="V49">
        <v>0.11218537189227901</v>
      </c>
      <c r="W49">
        <v>0.13489148285261901</v>
      </c>
    </row>
    <row r="50" spans="1:23">
      <c r="A50">
        <v>280</v>
      </c>
      <c r="B50">
        <v>1384</v>
      </c>
      <c r="C50">
        <v>204500</v>
      </c>
      <c r="D50">
        <v>730.4</v>
      </c>
      <c r="E50">
        <v>1378</v>
      </c>
      <c r="F50">
        <v>-181500</v>
      </c>
      <c r="G50">
        <v>648.1</v>
      </c>
      <c r="I50">
        <v>280</v>
      </c>
      <c r="J50">
        <v>1382.98664191487</v>
      </c>
      <c r="K50">
        <v>204531.797211495</v>
      </c>
      <c r="L50">
        <v>730.47070432677003</v>
      </c>
      <c r="M50">
        <v>1377.71360706106</v>
      </c>
      <c r="N50">
        <v>-181228.012765602</v>
      </c>
      <c r="O50">
        <v>647.24290273429301</v>
      </c>
      <c r="Q50">
        <v>0</v>
      </c>
      <c r="R50">
        <v>7.3219514821104198E-2</v>
      </c>
      <c r="S50">
        <v>-1.55487586775724E-2</v>
      </c>
      <c r="T50">
        <v>-9.6802199849629292E-3</v>
      </c>
      <c r="U50">
        <v>2.0783232143407802E-2</v>
      </c>
      <c r="V50">
        <v>0.14985522556348899</v>
      </c>
      <c r="W50">
        <v>0.13224768796577899</v>
      </c>
    </row>
    <row r="51" spans="1:23">
      <c r="A51">
        <v>290</v>
      </c>
      <c r="B51">
        <v>1424</v>
      </c>
      <c r="C51">
        <v>218500</v>
      </c>
      <c r="D51">
        <v>753.6</v>
      </c>
      <c r="E51">
        <v>1428</v>
      </c>
      <c r="F51">
        <v>-195500</v>
      </c>
      <c r="G51">
        <v>674.1</v>
      </c>
      <c r="I51">
        <v>290</v>
      </c>
      <c r="J51">
        <v>1422.3170990624701</v>
      </c>
      <c r="K51">
        <v>218558.31591638201</v>
      </c>
      <c r="L51">
        <v>753.649365228904</v>
      </c>
      <c r="M51">
        <v>1426.93250569978</v>
      </c>
      <c r="N51">
        <v>-195252.11073655399</v>
      </c>
      <c r="O51">
        <v>673.28314047087804</v>
      </c>
      <c r="Q51">
        <v>0</v>
      </c>
      <c r="R51">
        <v>0.11818124561276599</v>
      </c>
      <c r="S51">
        <v>-2.66892065823283E-2</v>
      </c>
      <c r="T51">
        <v>-6.5505876996783301E-3</v>
      </c>
      <c r="U51">
        <v>7.4754502816288093E-2</v>
      </c>
      <c r="V51">
        <v>0.12679757720981599</v>
      </c>
      <c r="W51">
        <v>0.121177796932415</v>
      </c>
    </row>
    <row r="52" spans="1:23">
      <c r="A52">
        <v>298.14999999999998</v>
      </c>
      <c r="B52">
        <v>1454</v>
      </c>
      <c r="C52">
        <v>230300</v>
      </c>
      <c r="D52">
        <v>772.4</v>
      </c>
      <c r="E52">
        <v>1468</v>
      </c>
      <c r="F52">
        <v>-207300</v>
      </c>
      <c r="G52">
        <v>695.2</v>
      </c>
      <c r="I52">
        <v>298.14999999999998</v>
      </c>
      <c r="J52">
        <v>1454.37142163776</v>
      </c>
      <c r="K52">
        <v>230280.82163823501</v>
      </c>
      <c r="L52">
        <v>772.36566036637805</v>
      </c>
      <c r="M52">
        <v>1466.7963047374501</v>
      </c>
      <c r="N52">
        <v>-207044.49661923599</v>
      </c>
      <c r="O52">
        <v>694.43064437107603</v>
      </c>
      <c r="Q52">
        <v>0</v>
      </c>
      <c r="R52">
        <v>-2.5544816902793401E-2</v>
      </c>
      <c r="S52">
        <v>8.3275561286051594E-3</v>
      </c>
      <c r="T52">
        <v>4.4458355283700001E-3</v>
      </c>
      <c r="U52">
        <v>8.1995590091598694E-2</v>
      </c>
      <c r="V52">
        <v>0.12325295743539599</v>
      </c>
      <c r="W52">
        <v>0.110666805081064</v>
      </c>
    </row>
    <row r="53" spans="1:23">
      <c r="A53">
        <v>300</v>
      </c>
      <c r="B53">
        <v>1461</v>
      </c>
      <c r="C53">
        <v>233000</v>
      </c>
      <c r="D53">
        <v>776.6</v>
      </c>
      <c r="E53">
        <v>1477</v>
      </c>
      <c r="F53">
        <v>-210000</v>
      </c>
      <c r="G53">
        <v>700</v>
      </c>
      <c r="I53">
        <v>300</v>
      </c>
      <c r="J53">
        <v>1461.64755621007</v>
      </c>
      <c r="K53">
        <v>232978.139192745</v>
      </c>
      <c r="L53">
        <v>776.59379730914998</v>
      </c>
      <c r="M53">
        <v>1475.81518809563</v>
      </c>
      <c r="N53">
        <v>-209766.41723594401</v>
      </c>
      <c r="O53">
        <v>699.22139078648195</v>
      </c>
      <c r="Q53">
        <v>0</v>
      </c>
      <c r="R53">
        <v>-4.4322806986464902E-2</v>
      </c>
      <c r="S53">
        <v>9.3823207102495098E-3</v>
      </c>
      <c r="T53">
        <v>7.9869828091564603E-4</v>
      </c>
      <c r="U53">
        <v>8.0217461365390902E-2</v>
      </c>
      <c r="V53">
        <v>0.111229887645306</v>
      </c>
      <c r="W53">
        <v>0.111229887645306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7347-4C76-476B-A250-F27A9D9F4C36}">
  <dimension ref="A1:W53"/>
  <sheetViews>
    <sheetView topLeftCell="A19" workbookViewId="0"/>
  </sheetViews>
  <sheetFormatPr defaultRowHeight="14.25"/>
  <sheetData>
    <row r="1" spans="1:23" ht="15">
      <c r="A1" s="23" t="s">
        <v>16</v>
      </c>
    </row>
    <row r="2" spans="1:23">
      <c r="A2" t="s">
        <v>54</v>
      </c>
      <c r="I2" t="s">
        <v>55</v>
      </c>
    </row>
    <row r="3" spans="1:23">
      <c r="A3" t="s">
        <v>11</v>
      </c>
      <c r="B3" t="s">
        <v>12</v>
      </c>
      <c r="C3" t="s">
        <v>56</v>
      </c>
      <c r="D3" t="s">
        <v>57</v>
      </c>
      <c r="E3" t="s">
        <v>58</v>
      </c>
      <c r="F3" t="s">
        <v>59</v>
      </c>
      <c r="G3" t="s">
        <v>60</v>
      </c>
      <c r="I3" t="s">
        <v>11</v>
      </c>
      <c r="J3" t="s">
        <v>12</v>
      </c>
      <c r="K3" t="s">
        <v>56</v>
      </c>
      <c r="L3" t="s">
        <v>57</v>
      </c>
      <c r="M3" t="s">
        <v>58</v>
      </c>
      <c r="N3" t="s">
        <v>59</v>
      </c>
      <c r="O3" t="s">
        <v>60</v>
      </c>
      <c r="Q3" t="s">
        <v>61</v>
      </c>
      <c r="R3" t="s">
        <v>62</v>
      </c>
      <c r="S3" t="s">
        <v>63</v>
      </c>
      <c r="T3" t="s">
        <v>64</v>
      </c>
      <c r="U3" t="s">
        <v>65</v>
      </c>
      <c r="V3" t="s">
        <v>66</v>
      </c>
      <c r="W3" t="s">
        <v>67</v>
      </c>
    </row>
    <row r="4" spans="1:23">
      <c r="A4" t="s">
        <v>68</v>
      </c>
      <c r="B4" t="s">
        <v>69</v>
      </c>
      <c r="C4" t="s">
        <v>70</v>
      </c>
      <c r="D4" t="s">
        <v>69</v>
      </c>
      <c r="E4" t="s">
        <v>69</v>
      </c>
      <c r="F4" t="s">
        <v>70</v>
      </c>
      <c r="G4" t="s">
        <v>69</v>
      </c>
      <c r="I4" t="s">
        <v>68</v>
      </c>
      <c r="J4" t="s">
        <v>69</v>
      </c>
      <c r="K4" t="s">
        <v>70</v>
      </c>
      <c r="L4" t="s">
        <v>69</v>
      </c>
      <c r="M4" t="s">
        <v>69</v>
      </c>
      <c r="N4" t="s">
        <v>70</v>
      </c>
      <c r="O4" t="s">
        <v>69</v>
      </c>
      <c r="Q4" t="s">
        <v>71</v>
      </c>
      <c r="R4" t="s">
        <v>71</v>
      </c>
      <c r="S4" t="s">
        <v>71</v>
      </c>
      <c r="T4" t="s">
        <v>71</v>
      </c>
      <c r="U4" t="s">
        <v>71</v>
      </c>
      <c r="V4" t="s">
        <v>71</v>
      </c>
      <c r="W4" t="s">
        <v>71</v>
      </c>
    </row>
    <row r="5" spans="1:23">
      <c r="A5">
        <v>0</v>
      </c>
      <c r="B5">
        <v>0</v>
      </c>
      <c r="C5">
        <v>0</v>
      </c>
      <c r="D5" t="s">
        <v>72</v>
      </c>
      <c r="E5">
        <v>0</v>
      </c>
      <c r="F5">
        <v>0</v>
      </c>
      <c r="G5" t="s">
        <v>72</v>
      </c>
      <c r="I5">
        <v>0</v>
      </c>
      <c r="J5">
        <v>0</v>
      </c>
      <c r="K5">
        <v>0</v>
      </c>
      <c r="L5" t="s">
        <v>72</v>
      </c>
      <c r="M5">
        <v>0</v>
      </c>
      <c r="N5">
        <v>0</v>
      </c>
      <c r="O5" t="s">
        <v>72</v>
      </c>
    </row>
    <row r="6" spans="1:23">
      <c r="A6">
        <v>5</v>
      </c>
      <c r="B6">
        <v>0.90201399999999998</v>
      </c>
      <c r="C6">
        <v>1.4558899999999999</v>
      </c>
      <c r="D6">
        <v>0.29117900000000002</v>
      </c>
      <c r="E6">
        <v>1.0484100000000001</v>
      </c>
      <c r="F6">
        <v>-3.7861400000000001</v>
      </c>
      <c r="G6">
        <v>0.75722800000000001</v>
      </c>
      <c r="I6">
        <v>5</v>
      </c>
      <c r="J6">
        <v>0.92749506651346103</v>
      </c>
      <c r="K6">
        <v>0.99750024099623102</v>
      </c>
      <c r="L6">
        <v>0.19950004819924599</v>
      </c>
      <c r="M6">
        <v>0.26980786764235698</v>
      </c>
      <c r="N6">
        <v>-0.35153909721555399</v>
      </c>
      <c r="O6">
        <v>7.0307819443110806E-2</v>
      </c>
      <c r="Q6">
        <v>0</v>
      </c>
      <c r="R6">
        <v>-2.8249080960452702</v>
      </c>
      <c r="S6">
        <v>31.4851918073321</v>
      </c>
      <c r="T6">
        <v>31.4854271086698</v>
      </c>
      <c r="U6">
        <v>74.265042527030701</v>
      </c>
      <c r="V6">
        <v>90.715105695627798</v>
      </c>
      <c r="W6">
        <v>90.715105695627898</v>
      </c>
    </row>
    <row r="7" spans="1:23">
      <c r="A7">
        <v>10</v>
      </c>
      <c r="B7">
        <v>13.283099999999999</v>
      </c>
      <c r="C7">
        <v>30.932099999999998</v>
      </c>
      <c r="D7">
        <v>3.09321</v>
      </c>
      <c r="E7">
        <v>4.6504000000000003</v>
      </c>
      <c r="F7">
        <v>-15.571899999999999</v>
      </c>
      <c r="G7">
        <v>1.5571900000000001</v>
      </c>
      <c r="I7">
        <v>10</v>
      </c>
      <c r="J7">
        <v>13.371999628783501</v>
      </c>
      <c r="K7">
        <v>30.4473767069132</v>
      </c>
      <c r="L7">
        <v>3.0447376706913198</v>
      </c>
      <c r="M7">
        <v>3.85475258886418</v>
      </c>
      <c r="N7">
        <v>-8.1001491817285896</v>
      </c>
      <c r="O7">
        <v>0.81001491817285898</v>
      </c>
      <c r="Q7">
        <v>0</v>
      </c>
      <c r="R7">
        <v>-0.669268685649832</v>
      </c>
      <c r="S7">
        <v>1.5670558839740101</v>
      </c>
      <c r="T7">
        <v>1.5670558839740201</v>
      </c>
      <c r="U7">
        <v>17.109225252361298</v>
      </c>
      <c r="V7">
        <v>47.982268177110001</v>
      </c>
      <c r="W7">
        <v>47.982268177110001</v>
      </c>
    </row>
    <row r="8" spans="1:23">
      <c r="A8">
        <v>12</v>
      </c>
      <c r="B8">
        <v>21.212700000000002</v>
      </c>
      <c r="C8">
        <v>65.2988</v>
      </c>
      <c r="D8">
        <v>5.44156</v>
      </c>
      <c r="E8">
        <v>7.7613099999999999</v>
      </c>
      <c r="F8">
        <v>-27.8369</v>
      </c>
      <c r="G8">
        <v>2.3197399999999999</v>
      </c>
    </row>
    <row r="9" spans="1:23">
      <c r="A9" t="s">
        <v>73</v>
      </c>
    </row>
    <row r="10" spans="1:23">
      <c r="A10">
        <v>12</v>
      </c>
      <c r="B10">
        <v>21.225100000000001</v>
      </c>
      <c r="C10">
        <v>65.2988</v>
      </c>
      <c r="D10">
        <v>5.44156</v>
      </c>
      <c r="E10">
        <v>7.7613099999999999</v>
      </c>
      <c r="F10">
        <v>-27.8369</v>
      </c>
      <c r="G10">
        <v>2.3197399999999999</v>
      </c>
    </row>
    <row r="11" spans="1:23">
      <c r="A11">
        <v>15</v>
      </c>
      <c r="B11">
        <v>33.657499999999999</v>
      </c>
      <c r="C11">
        <v>147.423</v>
      </c>
      <c r="D11">
        <v>9.8282000000000007</v>
      </c>
      <c r="E11">
        <v>13.818300000000001</v>
      </c>
      <c r="F11">
        <v>-59.851799999999997</v>
      </c>
      <c r="G11">
        <v>3.9901200000000001</v>
      </c>
      <c r="I11">
        <v>15</v>
      </c>
      <c r="J11">
        <v>33.706394407715599</v>
      </c>
      <c r="K11">
        <v>147.13796702871599</v>
      </c>
      <c r="L11">
        <v>9.8091978019144097</v>
      </c>
      <c r="M11">
        <v>13.028261349946099</v>
      </c>
      <c r="N11">
        <v>-48.285953220475903</v>
      </c>
      <c r="O11">
        <v>3.21906354803173</v>
      </c>
      <c r="Q11">
        <v>0</v>
      </c>
      <c r="R11">
        <v>-0.14527046784713701</v>
      </c>
      <c r="S11">
        <v>0.19334362432170199</v>
      </c>
      <c r="T11">
        <v>0.19334362432170299</v>
      </c>
      <c r="U11">
        <v>5.7173360692259703</v>
      </c>
      <c r="V11">
        <v>19.324141929773202</v>
      </c>
      <c r="W11">
        <v>19.324141929773202</v>
      </c>
    </row>
    <row r="12" spans="1:23">
      <c r="A12">
        <v>20</v>
      </c>
      <c r="B12">
        <v>56.781799999999997</v>
      </c>
      <c r="C12">
        <v>372.04</v>
      </c>
      <c r="D12">
        <v>18.602</v>
      </c>
      <c r="E12">
        <v>26.583100000000002</v>
      </c>
      <c r="F12">
        <v>-159.62100000000001</v>
      </c>
      <c r="G12">
        <v>7.9810699999999999</v>
      </c>
      <c r="I12">
        <v>20</v>
      </c>
      <c r="J12">
        <v>56.789214211291402</v>
      </c>
      <c r="K12">
        <v>372.024672063835</v>
      </c>
      <c r="L12">
        <v>18.601233603191702</v>
      </c>
      <c r="M12">
        <v>25.798902140947899</v>
      </c>
      <c r="N12">
        <v>-143.95337075512401</v>
      </c>
      <c r="O12">
        <v>7.1976685377561997</v>
      </c>
      <c r="Q12">
        <v>0</v>
      </c>
      <c r="R12">
        <v>-1.3057372769966699E-2</v>
      </c>
      <c r="S12">
        <v>4.1199699399591802E-3</v>
      </c>
      <c r="T12">
        <v>4.1199699399591802E-3</v>
      </c>
      <c r="U12">
        <v>2.9499864916131702</v>
      </c>
      <c r="V12">
        <v>9.8155187881768793</v>
      </c>
      <c r="W12">
        <v>9.8157447841428507</v>
      </c>
    </row>
    <row r="13" spans="1:23">
      <c r="A13">
        <v>25</v>
      </c>
      <c r="B13">
        <v>83.751800000000003</v>
      </c>
      <c r="C13">
        <v>721.726</v>
      </c>
      <c r="D13">
        <v>28.869</v>
      </c>
      <c r="E13">
        <v>42.077399999999997</v>
      </c>
      <c r="F13">
        <v>-330.209</v>
      </c>
      <c r="G13">
        <v>13.208399999999999</v>
      </c>
      <c r="I13">
        <v>25</v>
      </c>
      <c r="J13">
        <v>83.906037320642099</v>
      </c>
      <c r="K13">
        <v>722.05455547987697</v>
      </c>
      <c r="L13">
        <v>28.882182219194998</v>
      </c>
      <c r="M13">
        <v>41.298040926166998</v>
      </c>
      <c r="N13">
        <v>-310.396467674299</v>
      </c>
      <c r="O13">
        <v>12.4158587069719</v>
      </c>
      <c r="Q13">
        <v>0</v>
      </c>
      <c r="R13">
        <v>-0.18416000688001699</v>
      </c>
      <c r="S13">
        <v>-4.5523575411855401E-2</v>
      </c>
      <c r="T13">
        <v>-4.5662195417507802E-2</v>
      </c>
      <c r="U13">
        <v>1.85220349601672</v>
      </c>
      <c r="V13">
        <v>5.9999976759266698</v>
      </c>
      <c r="W13">
        <v>6.0002823432666199</v>
      </c>
    </row>
    <row r="14" spans="1:23">
      <c r="A14">
        <v>30</v>
      </c>
      <c r="B14">
        <v>114.384</v>
      </c>
      <c r="C14">
        <v>1215.71</v>
      </c>
      <c r="D14">
        <v>40.523499999999999</v>
      </c>
      <c r="E14">
        <v>60.005200000000002</v>
      </c>
      <c r="F14">
        <v>-584.45100000000002</v>
      </c>
      <c r="G14">
        <v>19.4817</v>
      </c>
      <c r="I14">
        <v>30</v>
      </c>
      <c r="J14">
        <v>114.954828776404</v>
      </c>
      <c r="K14">
        <v>1216.4227854031999</v>
      </c>
      <c r="L14">
        <v>40.547426180106903</v>
      </c>
      <c r="M14">
        <v>59.228226813062697</v>
      </c>
      <c r="N14">
        <v>-560.42401898867399</v>
      </c>
      <c r="O14">
        <v>18.680800632955801</v>
      </c>
      <c r="Q14">
        <v>0</v>
      </c>
      <c r="R14">
        <v>-0.49904599979449599</v>
      </c>
      <c r="S14">
        <v>-5.86312034291296E-2</v>
      </c>
      <c r="T14">
        <v>-5.9042728557373997E-2</v>
      </c>
      <c r="U14">
        <v>1.2948430918274501</v>
      </c>
      <c r="V14">
        <v>4.1110342888156</v>
      </c>
      <c r="W14">
        <v>4.1110342888155902</v>
      </c>
    </row>
    <row r="15" spans="1:23">
      <c r="A15">
        <v>35</v>
      </c>
      <c r="B15">
        <v>147.70400000000001</v>
      </c>
      <c r="C15">
        <v>1870.05</v>
      </c>
      <c r="D15">
        <v>53.430100000000003</v>
      </c>
      <c r="E15">
        <v>80.112899999999996</v>
      </c>
      <c r="F15">
        <v>-933.89700000000005</v>
      </c>
      <c r="G15">
        <v>26.6828</v>
      </c>
      <c r="I15">
        <v>35</v>
      </c>
      <c r="J15">
        <v>147.640893516792</v>
      </c>
      <c r="K15">
        <v>1871.2227690910699</v>
      </c>
      <c r="L15">
        <v>53.463507688316298</v>
      </c>
      <c r="M15">
        <v>79.340582013852597</v>
      </c>
      <c r="N15">
        <v>-905.69760139377001</v>
      </c>
      <c r="O15">
        <v>25.877074325536299</v>
      </c>
      <c r="Q15">
        <v>0</v>
      </c>
      <c r="R15">
        <v>4.27249656118842E-2</v>
      </c>
      <c r="S15">
        <v>-6.2713247831365407E-2</v>
      </c>
      <c r="T15">
        <v>-6.2525970036168804E-2</v>
      </c>
      <c r="U15">
        <v>0.96403698548847805</v>
      </c>
      <c r="V15">
        <v>3.01954054957125</v>
      </c>
      <c r="W15">
        <v>3.01964439438026</v>
      </c>
    </row>
    <row r="16" spans="1:23">
      <c r="A16">
        <v>40</v>
      </c>
      <c r="B16">
        <v>182.53200000000001</v>
      </c>
      <c r="C16">
        <v>2695.24</v>
      </c>
      <c r="D16">
        <v>67.381100000000004</v>
      </c>
      <c r="E16">
        <v>102.099</v>
      </c>
      <c r="F16">
        <v>-1388.71</v>
      </c>
      <c r="G16">
        <v>34.717799999999997</v>
      </c>
      <c r="I16">
        <v>40</v>
      </c>
      <c r="J16">
        <v>182.722773159957</v>
      </c>
      <c r="K16">
        <v>2695.9877753658502</v>
      </c>
      <c r="L16">
        <v>67.399694384146301</v>
      </c>
      <c r="M16">
        <v>101.304702337885</v>
      </c>
      <c r="N16">
        <v>-1356.20031814956</v>
      </c>
      <c r="O16">
        <v>33.905007953739002</v>
      </c>
      <c r="Q16">
        <v>0</v>
      </c>
      <c r="R16">
        <v>-0.104514912430517</v>
      </c>
      <c r="S16">
        <v>-2.77442960870233E-2</v>
      </c>
      <c r="T16">
        <v>-2.7595845342955901E-2</v>
      </c>
      <c r="U16">
        <v>0.77796811145511602</v>
      </c>
      <c r="V16">
        <v>2.3409986138529999</v>
      </c>
      <c r="W16">
        <v>2.3411392607277599</v>
      </c>
    </row>
    <row r="17" spans="1:23">
      <c r="A17">
        <v>45</v>
      </c>
      <c r="B17">
        <v>217.893</v>
      </c>
      <c r="C17">
        <v>3696.24</v>
      </c>
      <c r="D17">
        <v>82.1387</v>
      </c>
      <c r="E17">
        <v>125.63800000000001</v>
      </c>
      <c r="F17">
        <v>-1957.47</v>
      </c>
      <c r="G17">
        <v>43.499400000000001</v>
      </c>
      <c r="I17">
        <v>45</v>
      </c>
      <c r="J17">
        <v>217.67372085128599</v>
      </c>
      <c r="K17">
        <v>3696.53840869121</v>
      </c>
      <c r="L17">
        <v>82.145297970915806</v>
      </c>
      <c r="M17">
        <v>124.82395194785801</v>
      </c>
      <c r="N17">
        <v>-1920.5394289624001</v>
      </c>
      <c r="O17">
        <v>42.678653976942201</v>
      </c>
      <c r="Q17">
        <v>0</v>
      </c>
      <c r="R17">
        <v>0.10063616027771501</v>
      </c>
      <c r="S17">
        <v>-8.0733039849879198E-3</v>
      </c>
      <c r="T17">
        <v>-8.0327189447565693E-3</v>
      </c>
      <c r="U17">
        <v>0.64793139984866899</v>
      </c>
      <c r="V17">
        <v>1.88664812424191</v>
      </c>
      <c r="W17">
        <v>1.88679849160617</v>
      </c>
    </row>
    <row r="18" spans="1:23">
      <c r="A18">
        <v>50</v>
      </c>
      <c r="B18">
        <v>253.18</v>
      </c>
      <c r="C18">
        <v>4874.04</v>
      </c>
      <c r="D18">
        <v>97.480699999999999</v>
      </c>
      <c r="E18">
        <v>150.42400000000001</v>
      </c>
      <c r="F18">
        <v>-2647.17</v>
      </c>
      <c r="G18">
        <v>52.943399999999997</v>
      </c>
      <c r="I18">
        <v>50</v>
      </c>
      <c r="J18">
        <v>253.163429279084</v>
      </c>
      <c r="K18">
        <v>4873.5433253040901</v>
      </c>
      <c r="L18">
        <v>97.470866506081805</v>
      </c>
      <c r="M18">
        <v>149.587974384646</v>
      </c>
      <c r="N18">
        <v>-2605.8553939282301</v>
      </c>
      <c r="O18">
        <v>52.117107878564603</v>
      </c>
      <c r="Q18">
        <v>0</v>
      </c>
      <c r="R18">
        <v>6.54503551453309E-3</v>
      </c>
      <c r="S18">
        <v>1.0190205577095299E-2</v>
      </c>
      <c r="T18">
        <v>1.00876316216378E-2</v>
      </c>
      <c r="U18">
        <v>0.55577940711157803</v>
      </c>
      <c r="V18">
        <v>1.5607084574004</v>
      </c>
      <c r="W18">
        <v>1.56070845740039</v>
      </c>
    </row>
    <row r="19" spans="1:23">
      <c r="A19">
        <v>55</v>
      </c>
      <c r="B19">
        <v>288.101</v>
      </c>
      <c r="C19">
        <v>6227.42</v>
      </c>
      <c r="D19">
        <v>113.226</v>
      </c>
      <c r="E19">
        <v>176.196</v>
      </c>
      <c r="F19">
        <v>-3463.36</v>
      </c>
      <c r="G19">
        <v>62.970100000000002</v>
      </c>
      <c r="I19">
        <v>55</v>
      </c>
      <c r="J19">
        <v>288.26012831887698</v>
      </c>
      <c r="K19">
        <v>6227.4977418738399</v>
      </c>
      <c r="L19">
        <v>113.227231670433</v>
      </c>
      <c r="M19">
        <v>175.36667036473401</v>
      </c>
      <c r="N19">
        <v>-3417.6691281865301</v>
      </c>
      <c r="O19">
        <v>62.139438694300601</v>
      </c>
      <c r="Q19">
        <v>0</v>
      </c>
      <c r="R19">
        <v>-5.5233518410917497E-2</v>
      </c>
      <c r="S19">
        <v>-1.24838012927034E-3</v>
      </c>
      <c r="T19">
        <v>-1.08779823853961E-3</v>
      </c>
      <c r="U19">
        <v>0.47068584716214901</v>
      </c>
      <c r="V19">
        <v>1.31926429286779</v>
      </c>
      <c r="W19">
        <v>1.31913607521566</v>
      </c>
    </row>
    <row r="20" spans="1:23">
      <c r="A20">
        <v>60</v>
      </c>
      <c r="B20">
        <v>322.517</v>
      </c>
      <c r="C20">
        <v>7754.21</v>
      </c>
      <c r="D20">
        <v>129.23699999999999</v>
      </c>
      <c r="E20">
        <v>202.744</v>
      </c>
      <c r="F20">
        <v>-4410.42</v>
      </c>
      <c r="G20">
        <v>73.507000000000005</v>
      </c>
      <c r="I20">
        <v>60</v>
      </c>
      <c r="J20">
        <v>322.65829501884599</v>
      </c>
      <c r="K20">
        <v>7755.4770889342099</v>
      </c>
      <c r="L20">
        <v>129.257951482236</v>
      </c>
      <c r="M20">
        <v>201.931892255908</v>
      </c>
      <c r="N20">
        <v>-4360.4364464203099</v>
      </c>
      <c r="O20">
        <v>72.673940773671802</v>
      </c>
      <c r="Q20">
        <v>0</v>
      </c>
      <c r="R20">
        <v>-4.3810099575063002E-2</v>
      </c>
      <c r="S20">
        <v>-1.6340657967945E-2</v>
      </c>
      <c r="T20">
        <v>-1.6211674858545501E-2</v>
      </c>
      <c r="U20">
        <v>0.40055821335834102</v>
      </c>
      <c r="V20">
        <v>1.13330597946885</v>
      </c>
      <c r="W20">
        <v>1.13330597946885</v>
      </c>
    </row>
    <row r="21" spans="1:23">
      <c r="A21">
        <v>65</v>
      </c>
      <c r="B21">
        <v>356.26799999999997</v>
      </c>
      <c r="C21">
        <v>9451.49</v>
      </c>
      <c r="D21">
        <v>145.40799999999999</v>
      </c>
      <c r="E21">
        <v>229.89699999999999</v>
      </c>
      <c r="F21">
        <v>-5491.8</v>
      </c>
      <c r="G21">
        <v>84.489199999999997</v>
      </c>
      <c r="I21">
        <v>65</v>
      </c>
      <c r="J21">
        <v>356.11903406230698</v>
      </c>
      <c r="K21">
        <v>9452.9911306990798</v>
      </c>
      <c r="L21">
        <v>145.43063277998499</v>
      </c>
      <c r="M21">
        <v>229.086363445925</v>
      </c>
      <c r="N21">
        <v>-5437.6224932860496</v>
      </c>
      <c r="O21">
        <v>83.655730665939203</v>
      </c>
      <c r="Q21">
        <v>0</v>
      </c>
      <c r="R21">
        <v>4.1812887402812797E-2</v>
      </c>
      <c r="S21">
        <v>-1.5882476721525301E-2</v>
      </c>
      <c r="T21">
        <v>-1.55650170458082E-2</v>
      </c>
      <c r="U21">
        <v>0.35260858300665798</v>
      </c>
      <c r="V21">
        <v>0.986516382860821</v>
      </c>
      <c r="W21">
        <v>0.98648032418435205</v>
      </c>
    </row>
    <row r="22" spans="1:23">
      <c r="A22">
        <v>70</v>
      </c>
      <c r="B22">
        <v>389.08800000000002</v>
      </c>
      <c r="C22">
        <v>11315.3</v>
      </c>
      <c r="D22">
        <v>161.648</v>
      </c>
      <c r="E22">
        <v>257.50700000000001</v>
      </c>
      <c r="F22">
        <v>-6710.15</v>
      </c>
      <c r="G22">
        <v>95.859300000000005</v>
      </c>
      <c r="I22">
        <v>70</v>
      </c>
      <c r="J22">
        <v>388.512991498406</v>
      </c>
      <c r="K22">
        <v>11314.970457275</v>
      </c>
      <c r="L22">
        <v>161.64243510392899</v>
      </c>
      <c r="M22">
        <v>256.66777868844798</v>
      </c>
      <c r="N22">
        <v>-6651.7740509163596</v>
      </c>
      <c r="O22">
        <v>95.025343584519405</v>
      </c>
      <c r="Q22">
        <v>0</v>
      </c>
      <c r="R22">
        <v>0.14778366374548299</v>
      </c>
      <c r="S22">
        <v>2.9123640112502002E-3</v>
      </c>
      <c r="T22">
        <v>3.4426012514364702E-3</v>
      </c>
      <c r="U22">
        <v>0.32590232947124198</v>
      </c>
      <c r="V22">
        <v>0.86996489025789403</v>
      </c>
      <c r="W22">
        <v>0.86997966340311805</v>
      </c>
    </row>
    <row r="23" spans="1:23">
      <c r="A23">
        <v>75</v>
      </c>
      <c r="B23">
        <v>420.64800000000002</v>
      </c>
      <c r="C23">
        <v>13340.3</v>
      </c>
      <c r="D23">
        <v>177.87</v>
      </c>
      <c r="E23">
        <v>285.43599999999998</v>
      </c>
      <c r="F23">
        <v>-8067.4</v>
      </c>
      <c r="G23">
        <v>107.565</v>
      </c>
      <c r="I23">
        <v>75</v>
      </c>
      <c r="J23">
        <v>420.90504459150702</v>
      </c>
      <c r="K23">
        <v>13338.832769222499</v>
      </c>
      <c r="L23">
        <v>177.85110358963399</v>
      </c>
      <c r="M23">
        <v>284.580437089192</v>
      </c>
      <c r="N23">
        <v>-8004.7000124668102</v>
      </c>
      <c r="O23">
        <v>106.729333499557</v>
      </c>
      <c r="Q23">
        <v>0</v>
      </c>
      <c r="R23">
        <v>-6.1106814131318903E-2</v>
      </c>
      <c r="S23">
        <v>1.09984841226815E-2</v>
      </c>
      <c r="T23">
        <v>1.06237197760076E-2</v>
      </c>
      <c r="U23">
        <v>0.29973896453424698</v>
      </c>
      <c r="V23">
        <v>0.77720191800557903</v>
      </c>
      <c r="W23">
        <v>0.77689443633377797</v>
      </c>
    </row>
    <row r="24" spans="1:23">
      <c r="A24">
        <v>80</v>
      </c>
      <c r="B24">
        <v>450.72300000000001</v>
      </c>
      <c r="C24">
        <v>15519.3</v>
      </c>
      <c r="D24">
        <v>193.99199999999999</v>
      </c>
      <c r="E24">
        <v>313.55200000000002</v>
      </c>
      <c r="F24">
        <v>-9564.82</v>
      </c>
      <c r="G24">
        <v>119.56</v>
      </c>
      <c r="I24">
        <v>80</v>
      </c>
      <c r="J24">
        <v>450.047010232773</v>
      </c>
      <c r="K24">
        <v>15520.073556338601</v>
      </c>
      <c r="L24">
        <v>194.00091945423199</v>
      </c>
      <c r="M24">
        <v>312.72378789943099</v>
      </c>
      <c r="N24">
        <v>-9497.8294756158502</v>
      </c>
      <c r="O24">
        <v>118.722868445198</v>
      </c>
      <c r="Q24">
        <v>0</v>
      </c>
      <c r="R24">
        <v>0.149978982041332</v>
      </c>
      <c r="S24">
        <v>-4.9844795746849403E-3</v>
      </c>
      <c r="T24">
        <v>-4.5978464230164396E-3</v>
      </c>
      <c r="U24">
        <v>0.26413867574401101</v>
      </c>
      <c r="V24">
        <v>0.70038457999358195</v>
      </c>
      <c r="W24">
        <v>0.70017694446452505</v>
      </c>
    </row>
    <row r="25" spans="1:23">
      <c r="A25">
        <v>85</v>
      </c>
      <c r="B25">
        <v>479.40899999999999</v>
      </c>
      <c r="C25">
        <v>17845.2</v>
      </c>
      <c r="D25">
        <v>209.94300000000001</v>
      </c>
      <c r="E25">
        <v>341.74299999999999</v>
      </c>
      <c r="F25">
        <v>-11203</v>
      </c>
      <c r="G25">
        <v>131.80000000000001</v>
      </c>
      <c r="I25">
        <v>85</v>
      </c>
      <c r="J25">
        <v>479.98294669101602</v>
      </c>
      <c r="K25">
        <v>17845.148448648099</v>
      </c>
      <c r="L25">
        <v>209.94292292527101</v>
      </c>
      <c r="M25">
        <v>340.904902460117</v>
      </c>
      <c r="N25">
        <v>-11131.7682604618</v>
      </c>
      <c r="O25">
        <v>130.961979534845</v>
      </c>
      <c r="Q25">
        <v>0</v>
      </c>
      <c r="R25">
        <v>-0.11971963209215</v>
      </c>
      <c r="S25">
        <v>2.8888077405267698E-4</v>
      </c>
      <c r="T25" s="24">
        <v>3.6712216232561198E-5</v>
      </c>
      <c r="U25">
        <v>0.24524205027825699</v>
      </c>
      <c r="V25">
        <v>0.63582736354653002</v>
      </c>
      <c r="W25">
        <v>0.63582736354653202</v>
      </c>
    </row>
    <row r="26" spans="1:23">
      <c r="A26">
        <v>90</v>
      </c>
      <c r="B26">
        <v>507.26400000000001</v>
      </c>
      <c r="C26">
        <v>20312</v>
      </c>
      <c r="D26">
        <v>225.68899999999999</v>
      </c>
      <c r="E26">
        <v>369.93599999999998</v>
      </c>
      <c r="F26">
        <v>-12982.2</v>
      </c>
      <c r="G26">
        <v>144.24700000000001</v>
      </c>
      <c r="I26">
        <v>90</v>
      </c>
      <c r="J26">
        <v>507.019129889829</v>
      </c>
      <c r="K26">
        <v>20312.685896036299</v>
      </c>
      <c r="L26">
        <v>225.69650995595899</v>
      </c>
      <c r="M26">
        <v>369.10599388191503</v>
      </c>
      <c r="N26">
        <v>-12906.853553335999</v>
      </c>
      <c r="O26">
        <v>143.40948392595499</v>
      </c>
      <c r="Q26">
        <v>0</v>
      </c>
      <c r="R26">
        <v>4.8272716015888402E-2</v>
      </c>
      <c r="S26">
        <v>-3.3768020696440999E-3</v>
      </c>
      <c r="T26">
        <v>-3.3275684503219199E-3</v>
      </c>
      <c r="U26">
        <v>0.224364786904865</v>
      </c>
      <c r="V26">
        <v>0.58038272915210998</v>
      </c>
      <c r="W26">
        <v>0.58061247308040198</v>
      </c>
    </row>
    <row r="27" spans="1:23">
      <c r="A27">
        <v>95</v>
      </c>
      <c r="B27">
        <v>535.20600000000002</v>
      </c>
      <c r="C27">
        <v>22917.9</v>
      </c>
      <c r="D27">
        <v>241.24100000000001</v>
      </c>
      <c r="E27">
        <v>398.108</v>
      </c>
      <c r="F27">
        <v>-14902.4</v>
      </c>
      <c r="G27">
        <v>156.86699999999999</v>
      </c>
      <c r="I27">
        <v>95</v>
      </c>
      <c r="J27">
        <v>535.42071302913598</v>
      </c>
      <c r="K27">
        <v>22917.026896584801</v>
      </c>
      <c r="L27">
        <v>241.23186206931399</v>
      </c>
      <c r="M27">
        <v>397.261129526731</v>
      </c>
      <c r="N27">
        <v>-14822.780408454601</v>
      </c>
      <c r="O27">
        <v>156.02926745741701</v>
      </c>
      <c r="Q27">
        <v>0</v>
      </c>
      <c r="R27">
        <v>-4.0117829235261498E-2</v>
      </c>
      <c r="S27">
        <v>3.8097007802976798E-3</v>
      </c>
      <c r="T27">
        <v>3.7878845990393598E-3</v>
      </c>
      <c r="U27">
        <v>0.212723801900082</v>
      </c>
      <c r="V27">
        <v>0.53427361730573497</v>
      </c>
      <c r="W27">
        <v>0.53404001006128798</v>
      </c>
    </row>
    <row r="28" spans="1:23">
      <c r="A28">
        <v>97.7</v>
      </c>
      <c r="B28">
        <v>550.63400000000001</v>
      </c>
      <c r="C28">
        <v>24383.8</v>
      </c>
      <c r="D28">
        <v>249.578</v>
      </c>
      <c r="E28">
        <v>413.322</v>
      </c>
      <c r="F28">
        <v>-15997.8</v>
      </c>
      <c r="G28">
        <v>163.744</v>
      </c>
    </row>
    <row r="29" spans="1:23">
      <c r="A29" t="s">
        <v>74</v>
      </c>
    </row>
    <row r="30" spans="1:23">
      <c r="A30">
        <v>97.7</v>
      </c>
      <c r="B30">
        <v>550.81299999999999</v>
      </c>
      <c r="C30">
        <v>24383.8</v>
      </c>
      <c r="D30">
        <v>249.578</v>
      </c>
      <c r="E30">
        <v>413.322</v>
      </c>
      <c r="F30">
        <v>-15997.8</v>
      </c>
      <c r="G30">
        <v>163.744</v>
      </c>
    </row>
    <row r="31" spans="1:23">
      <c r="A31">
        <v>100</v>
      </c>
      <c r="B31">
        <v>563.75900000000001</v>
      </c>
      <c r="C31">
        <v>25665.5</v>
      </c>
      <c r="D31">
        <v>256.65499999999997</v>
      </c>
      <c r="E31">
        <v>426.28899999999999</v>
      </c>
      <c r="F31">
        <v>-16963.3</v>
      </c>
      <c r="G31">
        <v>169.63300000000001</v>
      </c>
      <c r="I31">
        <v>100</v>
      </c>
      <c r="J31">
        <v>564.99190599230303</v>
      </c>
      <c r="K31">
        <v>25668.058444138402</v>
      </c>
      <c r="L31">
        <v>256.68058444138398</v>
      </c>
      <c r="M31">
        <v>425.47594594046302</v>
      </c>
      <c r="N31">
        <v>-16879.536149907901</v>
      </c>
      <c r="O31">
        <v>168.79536149907901</v>
      </c>
      <c r="Q31">
        <v>0</v>
      </c>
      <c r="R31">
        <v>-0.21869380219266699</v>
      </c>
      <c r="S31">
        <v>-9.9684172857510706E-3</v>
      </c>
      <c r="T31">
        <v>-9.96841728575373E-3</v>
      </c>
      <c r="U31">
        <v>0.190728369612191</v>
      </c>
      <c r="V31">
        <v>0.49379454523640698</v>
      </c>
      <c r="W31">
        <v>0.49379454523641497</v>
      </c>
    </row>
    <row r="32" spans="1:23">
      <c r="A32">
        <v>110</v>
      </c>
      <c r="B32">
        <v>618.81399999999996</v>
      </c>
      <c r="C32">
        <v>31580.3</v>
      </c>
      <c r="D32">
        <v>287.09399999999999</v>
      </c>
      <c r="E32">
        <v>482.62099999999998</v>
      </c>
      <c r="F32">
        <v>-21508</v>
      </c>
      <c r="G32">
        <v>195.52699999999999</v>
      </c>
      <c r="I32">
        <v>110</v>
      </c>
      <c r="J32">
        <v>618.93071961883402</v>
      </c>
      <c r="K32">
        <v>31587.083261399799</v>
      </c>
      <c r="L32">
        <v>287.15530237636199</v>
      </c>
      <c r="M32">
        <v>481.851392969534</v>
      </c>
      <c r="N32">
        <v>-21416.569965248898</v>
      </c>
      <c r="O32">
        <v>194.69609059317199</v>
      </c>
      <c r="Q32">
        <v>0</v>
      </c>
      <c r="R32">
        <v>-1.8861825820709801E-2</v>
      </c>
      <c r="S32">
        <v>-2.1479407731701001E-2</v>
      </c>
      <c r="T32">
        <v>-2.1352719444737801E-2</v>
      </c>
      <c r="U32">
        <v>0.15946405781457801</v>
      </c>
      <c r="V32">
        <v>0.42509779966096201</v>
      </c>
      <c r="W32">
        <v>0.42495890942324999</v>
      </c>
    </row>
    <row r="33" spans="1:23">
      <c r="A33">
        <v>120</v>
      </c>
      <c r="B33">
        <v>671.39200000000005</v>
      </c>
      <c r="C33">
        <v>38033.4</v>
      </c>
      <c r="D33">
        <v>316.94499999999999</v>
      </c>
      <c r="E33">
        <v>538.73699999999997</v>
      </c>
      <c r="F33">
        <v>-26615</v>
      </c>
      <c r="G33">
        <v>221.792</v>
      </c>
      <c r="I33">
        <v>120</v>
      </c>
      <c r="J33">
        <v>670.941280256092</v>
      </c>
      <c r="K33">
        <v>38034.790194319197</v>
      </c>
      <c r="L33">
        <v>316.956584952659</v>
      </c>
      <c r="M33">
        <v>537.92468172302802</v>
      </c>
      <c r="N33">
        <v>-26516.171612444199</v>
      </c>
      <c r="O33">
        <v>220.96809677036799</v>
      </c>
      <c r="Q33">
        <v>0</v>
      </c>
      <c r="R33">
        <v>6.7132129055378104E-2</v>
      </c>
      <c r="S33">
        <v>-3.6551933805441198E-3</v>
      </c>
      <c r="T33">
        <v>-3.6551933805465198E-3</v>
      </c>
      <c r="U33">
        <v>0.15078197283109199</v>
      </c>
      <c r="V33">
        <v>0.371325897259907</v>
      </c>
      <c r="W33">
        <v>0.37147563015394702</v>
      </c>
    </row>
    <row r="34" spans="1:23">
      <c r="A34">
        <v>130</v>
      </c>
      <c r="B34">
        <v>721.88099999999997</v>
      </c>
      <c r="C34">
        <v>45001.2</v>
      </c>
      <c r="D34">
        <v>346.16300000000001</v>
      </c>
      <c r="E34">
        <v>594.48199999999997</v>
      </c>
      <c r="F34">
        <v>-32281.5</v>
      </c>
      <c r="G34">
        <v>248.31899999999999</v>
      </c>
      <c r="I34">
        <v>130</v>
      </c>
      <c r="J34">
        <v>721.93596757986495</v>
      </c>
      <c r="K34">
        <v>44998.837091977301</v>
      </c>
      <c r="L34">
        <v>346.14490070751799</v>
      </c>
      <c r="M34">
        <v>593.64412080264003</v>
      </c>
      <c r="N34">
        <v>-32174.898612365901</v>
      </c>
      <c r="O34">
        <v>247.49922009512201</v>
      </c>
      <c r="Q34">
        <v>0</v>
      </c>
      <c r="R34">
        <v>-7.6144932288609102E-3</v>
      </c>
      <c r="S34">
        <v>5.2507666965610801E-3</v>
      </c>
      <c r="T34">
        <v>5.2285462287891497E-3</v>
      </c>
      <c r="U34">
        <v>0.14094273625765899</v>
      </c>
      <c r="V34">
        <v>0.33022439364359901</v>
      </c>
      <c r="W34">
        <v>0.33013176795869398</v>
      </c>
    </row>
    <row r="35" spans="1:23">
      <c r="A35">
        <v>140</v>
      </c>
      <c r="B35">
        <v>771.07</v>
      </c>
      <c r="C35">
        <v>52466.7</v>
      </c>
      <c r="D35">
        <v>374.762</v>
      </c>
      <c r="E35">
        <v>649.78499999999997</v>
      </c>
      <c r="F35">
        <v>-38503.199999999997</v>
      </c>
      <c r="G35">
        <v>275.02300000000002</v>
      </c>
      <c r="I35">
        <v>140</v>
      </c>
      <c r="J35">
        <v>770.781017436257</v>
      </c>
      <c r="K35">
        <v>52460.9768230142</v>
      </c>
      <c r="L35">
        <v>374.72126302152998</v>
      </c>
      <c r="M35">
        <v>648.92637196150099</v>
      </c>
      <c r="N35">
        <v>-38388.715251595902</v>
      </c>
      <c r="O35">
        <v>274.20510893997101</v>
      </c>
      <c r="Q35">
        <v>0</v>
      </c>
      <c r="R35">
        <v>3.7478123094277699E-2</v>
      </c>
      <c r="S35">
        <v>1.0908208417440999E-2</v>
      </c>
      <c r="T35">
        <v>1.08700931443639E-2</v>
      </c>
      <c r="U35">
        <v>0.132140329262528</v>
      </c>
      <c r="V35">
        <v>0.297338269037492</v>
      </c>
      <c r="W35">
        <v>0.29739005829656201</v>
      </c>
    </row>
    <row r="36" spans="1:23">
      <c r="A36">
        <v>150</v>
      </c>
      <c r="B36">
        <v>819.56500000000005</v>
      </c>
      <c r="C36">
        <v>60420.3</v>
      </c>
      <c r="D36">
        <v>402.80200000000002</v>
      </c>
      <c r="E36">
        <v>704.64</v>
      </c>
      <c r="F36">
        <v>-45275.7</v>
      </c>
      <c r="G36">
        <v>301.83800000000002</v>
      </c>
      <c r="I36">
        <v>150</v>
      </c>
      <c r="J36">
        <v>818.40731549770999</v>
      </c>
      <c r="K36">
        <v>60411.919751123402</v>
      </c>
      <c r="L36">
        <v>402.746131674156</v>
      </c>
      <c r="M36">
        <v>703.76663123914</v>
      </c>
      <c r="N36">
        <v>-45153.074934747601</v>
      </c>
      <c r="O36">
        <v>301.02049956498399</v>
      </c>
      <c r="Q36">
        <v>0</v>
      </c>
      <c r="R36">
        <v>0.141255971434813</v>
      </c>
      <c r="S36">
        <v>1.38699226527229E-2</v>
      </c>
      <c r="T36">
        <v>1.38699226527224E-2</v>
      </c>
      <c r="U36">
        <v>0.123945384999334</v>
      </c>
      <c r="V36">
        <v>0.27084079374223302</v>
      </c>
      <c r="W36">
        <v>0.270840793742254</v>
      </c>
    </row>
    <row r="37" spans="1:23">
      <c r="A37">
        <v>160</v>
      </c>
      <c r="B37">
        <v>867.58100000000002</v>
      </c>
      <c r="C37">
        <v>68856.399999999994</v>
      </c>
      <c r="D37">
        <v>430.35300000000001</v>
      </c>
      <c r="E37">
        <v>759.06899999999996</v>
      </c>
      <c r="F37">
        <v>-52594.6</v>
      </c>
      <c r="G37">
        <v>328.71600000000001</v>
      </c>
      <c r="I37">
        <v>160</v>
      </c>
      <c r="J37">
        <v>867.78528167354102</v>
      </c>
      <c r="K37">
        <v>68839.614386093497</v>
      </c>
      <c r="L37">
        <v>430.24758991308403</v>
      </c>
      <c r="M37">
        <v>758.141423977871</v>
      </c>
      <c r="N37">
        <v>-52463.013450365797</v>
      </c>
      <c r="O37">
        <v>327.89383406478601</v>
      </c>
      <c r="Q37">
        <v>0</v>
      </c>
      <c r="R37">
        <v>-2.3546121173868301E-2</v>
      </c>
      <c r="S37">
        <v>2.4377710577970502E-2</v>
      </c>
      <c r="T37">
        <v>2.4493865946125199E-2</v>
      </c>
      <c r="U37">
        <v>0.122199170579831</v>
      </c>
      <c r="V37">
        <v>0.25019022795907703</v>
      </c>
      <c r="W37">
        <v>0.25011436474450499</v>
      </c>
    </row>
    <row r="38" spans="1:23">
      <c r="A38">
        <v>170</v>
      </c>
      <c r="B38">
        <v>914.95799999999997</v>
      </c>
      <c r="C38">
        <v>77769.8</v>
      </c>
      <c r="D38">
        <v>457.46899999999999</v>
      </c>
      <c r="E38">
        <v>813.09100000000001</v>
      </c>
      <c r="F38">
        <v>-60455.7</v>
      </c>
      <c r="G38">
        <v>355.62200000000001</v>
      </c>
      <c r="I38">
        <v>170</v>
      </c>
      <c r="J38">
        <v>916.73138623119598</v>
      </c>
      <c r="K38">
        <v>77763.457329971003</v>
      </c>
      <c r="L38">
        <v>457.43210194100601</v>
      </c>
      <c r="M38">
        <v>812.22857621059404</v>
      </c>
      <c r="N38">
        <v>-60315.40062583</v>
      </c>
      <c r="O38">
        <v>354.79647426958797</v>
      </c>
      <c r="Q38">
        <v>0</v>
      </c>
      <c r="R38">
        <v>-0.193821599592188</v>
      </c>
      <c r="S38">
        <v>8.1556980073780993E-3</v>
      </c>
      <c r="T38">
        <v>8.0656960348693407E-3</v>
      </c>
      <c r="U38">
        <v>0.106067314655481</v>
      </c>
      <c r="V38">
        <v>0.23206972075414001</v>
      </c>
      <c r="W38">
        <v>0.23213573131346801</v>
      </c>
    </row>
    <row r="39" spans="1:23">
      <c r="A39">
        <v>180</v>
      </c>
      <c r="B39">
        <v>961.32799999999997</v>
      </c>
      <c r="C39">
        <v>87152.3</v>
      </c>
      <c r="D39">
        <v>484.17899999999997</v>
      </c>
      <c r="E39">
        <v>866.70699999999999</v>
      </c>
      <c r="F39">
        <v>-68855.100000000006</v>
      </c>
      <c r="G39">
        <v>382.52800000000002</v>
      </c>
      <c r="I39">
        <v>180</v>
      </c>
      <c r="J39">
        <v>961.34041184442299</v>
      </c>
      <c r="K39">
        <v>87153.816320349099</v>
      </c>
      <c r="L39">
        <v>484.18786844638402</v>
      </c>
      <c r="M39">
        <v>865.89516436993495</v>
      </c>
      <c r="N39">
        <v>-68707.313266239202</v>
      </c>
      <c r="O39">
        <v>381.70729592355099</v>
      </c>
      <c r="Q39">
        <v>0</v>
      </c>
      <c r="R39">
        <v>-1.2911144191529299E-3</v>
      </c>
      <c r="S39">
        <v>-1.7398512135122399E-3</v>
      </c>
      <c r="T39">
        <v>-1.8316462267493601E-3</v>
      </c>
      <c r="U39">
        <v>9.3668982720154004E-2</v>
      </c>
      <c r="V39">
        <v>0.214634404366191</v>
      </c>
      <c r="W39">
        <v>0.21454745180707699</v>
      </c>
    </row>
    <row r="40" spans="1:23">
      <c r="A40">
        <v>190</v>
      </c>
      <c r="B40">
        <v>1006.32</v>
      </c>
      <c r="C40">
        <v>96991.8</v>
      </c>
      <c r="D40">
        <v>510.483</v>
      </c>
      <c r="E40">
        <v>919.89599999999996</v>
      </c>
      <c r="F40">
        <v>-77788.399999999994</v>
      </c>
      <c r="G40">
        <v>409.41300000000001</v>
      </c>
      <c r="I40">
        <v>190</v>
      </c>
      <c r="J40">
        <v>1005.48931689395</v>
      </c>
      <c r="K40">
        <v>96992.289412340993</v>
      </c>
      <c r="L40">
        <v>510.48573374916299</v>
      </c>
      <c r="M40">
        <v>919.08009449902704</v>
      </c>
      <c r="N40">
        <v>-77632.928542474096</v>
      </c>
      <c r="O40">
        <v>408.59436074986297</v>
      </c>
      <c r="Q40">
        <v>0</v>
      </c>
      <c r="R40">
        <v>8.2546615991586705E-2</v>
      </c>
      <c r="S40">
        <v>-5.0459146137512602E-4</v>
      </c>
      <c r="T40">
        <v>-5.3552207680297595E-4</v>
      </c>
      <c r="U40">
        <v>8.8695406977845004E-2</v>
      </c>
      <c r="V40">
        <v>0.199864578170908</v>
      </c>
      <c r="W40">
        <v>0.19995438594679599</v>
      </c>
    </row>
    <row r="41" spans="1:23">
      <c r="A41">
        <v>200</v>
      </c>
      <c r="B41">
        <v>1049.73</v>
      </c>
      <c r="C41">
        <v>107273</v>
      </c>
      <c r="D41">
        <v>536.36699999999996</v>
      </c>
      <c r="E41">
        <v>972.62400000000002</v>
      </c>
      <c r="F41">
        <v>-87251.4</v>
      </c>
      <c r="G41">
        <v>436.25700000000001</v>
      </c>
      <c r="I41">
        <v>200</v>
      </c>
      <c r="J41">
        <v>1047.58245468669</v>
      </c>
      <c r="K41">
        <v>107259.03735874299</v>
      </c>
      <c r="L41">
        <v>536.29518679371699</v>
      </c>
      <c r="M41">
        <v>971.73580360967799</v>
      </c>
      <c r="N41">
        <v>-87088.123363192295</v>
      </c>
      <c r="O41">
        <v>435.44061681596099</v>
      </c>
      <c r="Q41">
        <v>0</v>
      </c>
      <c r="R41">
        <v>0.204580731550909</v>
      </c>
      <c r="S41">
        <v>1.3015988418893299E-2</v>
      </c>
      <c r="T41">
        <v>1.3388818902536501E-2</v>
      </c>
      <c r="U41">
        <v>9.1319604525605697E-2</v>
      </c>
      <c r="V41">
        <v>0.187133543768496</v>
      </c>
      <c r="W41">
        <v>0.187133543768503</v>
      </c>
    </row>
    <row r="42" spans="1:23">
      <c r="A42">
        <v>210</v>
      </c>
      <c r="B42">
        <v>1091.67</v>
      </c>
      <c r="C42">
        <v>117981</v>
      </c>
      <c r="D42">
        <v>561.81600000000003</v>
      </c>
      <c r="E42">
        <v>1024.8599999999999</v>
      </c>
      <c r="F42">
        <v>-97239.3</v>
      </c>
      <c r="G42">
        <v>463.04399999999998</v>
      </c>
      <c r="I42">
        <v>210</v>
      </c>
      <c r="J42">
        <v>1091.1350181253199</v>
      </c>
      <c r="K42">
        <v>117952.624722803</v>
      </c>
      <c r="L42">
        <v>561.67916534668302</v>
      </c>
      <c r="M42">
        <v>1023.9047701703</v>
      </c>
      <c r="N42">
        <v>-97067.377012960802</v>
      </c>
      <c r="O42">
        <v>462.22560482362297</v>
      </c>
      <c r="Q42">
        <v>0</v>
      </c>
      <c r="R42">
        <v>4.9005823616709403E-2</v>
      </c>
      <c r="S42">
        <v>2.4050717654980701E-2</v>
      </c>
      <c r="T42">
        <v>2.4355777214743302E-2</v>
      </c>
      <c r="U42">
        <v>9.3205884676309095E-2</v>
      </c>
      <c r="V42">
        <v>0.176804015494925</v>
      </c>
      <c r="W42">
        <v>0.176742421104019</v>
      </c>
    </row>
    <row r="43" spans="1:23">
      <c r="A43">
        <v>220</v>
      </c>
      <c r="B43">
        <v>1132.55</v>
      </c>
      <c r="C43">
        <v>129103</v>
      </c>
      <c r="D43">
        <v>586.83199999999999</v>
      </c>
      <c r="E43">
        <v>1076.5899999999999</v>
      </c>
      <c r="F43">
        <v>-107747</v>
      </c>
      <c r="G43">
        <v>489.75900000000001</v>
      </c>
      <c r="I43">
        <v>220</v>
      </c>
      <c r="J43">
        <v>1132.6140828402299</v>
      </c>
      <c r="K43">
        <v>129075.69417898099</v>
      </c>
      <c r="L43">
        <v>586.70770081354999</v>
      </c>
      <c r="M43">
        <v>1075.64287335314</v>
      </c>
      <c r="N43">
        <v>-107565.737958711</v>
      </c>
      <c r="O43">
        <v>488.93517253959698</v>
      </c>
      <c r="Q43">
        <v>0</v>
      </c>
      <c r="R43">
        <v>-5.6582791255819801E-3</v>
      </c>
      <c r="S43">
        <v>2.1150415574278599E-2</v>
      </c>
      <c r="T43">
        <v>2.1181392025199801E-2</v>
      </c>
      <c r="U43">
        <v>8.7974683663417305E-2</v>
      </c>
      <c r="V43">
        <v>0.16822931616526501</v>
      </c>
      <c r="W43">
        <v>0.16821078538683201</v>
      </c>
    </row>
    <row r="44" spans="1:23">
      <c r="A44">
        <v>230</v>
      </c>
      <c r="B44">
        <v>1173.05</v>
      </c>
      <c r="C44">
        <v>140631</v>
      </c>
      <c r="D44">
        <v>611.44000000000005</v>
      </c>
      <c r="E44">
        <v>1127.83</v>
      </c>
      <c r="F44">
        <v>-118769</v>
      </c>
      <c r="G44">
        <v>516.38900000000001</v>
      </c>
      <c r="I44">
        <v>230</v>
      </c>
      <c r="J44">
        <v>1174.2877937447099</v>
      </c>
      <c r="K44">
        <v>140610.20356190499</v>
      </c>
      <c r="L44">
        <v>611.348711138721</v>
      </c>
      <c r="M44">
        <v>1126.9120980247901</v>
      </c>
      <c r="N44">
        <v>-118579.57898379699</v>
      </c>
      <c r="O44">
        <v>515.56338688607605</v>
      </c>
      <c r="Q44">
        <v>0</v>
      </c>
      <c r="R44">
        <v>-0.105519265565577</v>
      </c>
      <c r="S44">
        <v>1.47879472478208E-2</v>
      </c>
      <c r="T44">
        <v>1.49301421690947E-2</v>
      </c>
      <c r="U44">
        <v>8.1386554285888799E-2</v>
      </c>
      <c r="V44">
        <v>0.159486916790165</v>
      </c>
      <c r="W44">
        <v>0.159882010252728</v>
      </c>
    </row>
    <row r="45" spans="1:23">
      <c r="A45">
        <v>240</v>
      </c>
      <c r="B45">
        <v>1213.8599999999999</v>
      </c>
      <c r="C45">
        <v>152565</v>
      </c>
      <c r="D45">
        <v>635.68799999999999</v>
      </c>
      <c r="E45">
        <v>1178.6099999999999</v>
      </c>
      <c r="F45">
        <v>-130302</v>
      </c>
      <c r="G45">
        <v>542.92499999999995</v>
      </c>
      <c r="I45">
        <v>240</v>
      </c>
      <c r="J45">
        <v>1214.8957046816299</v>
      </c>
      <c r="K45">
        <v>152556.469444994</v>
      </c>
      <c r="L45">
        <v>635.65195602081201</v>
      </c>
      <c r="M45">
        <v>1177.74959870983</v>
      </c>
      <c r="N45">
        <v>-130103.434245364</v>
      </c>
      <c r="O45">
        <v>542.09764268901904</v>
      </c>
      <c r="Q45">
        <v>0</v>
      </c>
      <c r="R45">
        <v>-8.5323240047360499E-2</v>
      </c>
      <c r="S45">
        <v>5.5914233311034596E-3</v>
      </c>
      <c r="T45">
        <v>5.6700738708086599E-3</v>
      </c>
      <c r="U45">
        <v>7.3001356697130995E-2</v>
      </c>
      <c r="V45">
        <v>0.15238887709722801</v>
      </c>
      <c r="W45">
        <v>0.15238887709722601</v>
      </c>
    </row>
    <row r="46" spans="1:23">
      <c r="A46">
        <v>250</v>
      </c>
      <c r="B46">
        <v>1255.53</v>
      </c>
      <c r="C46">
        <v>164911</v>
      </c>
      <c r="D46">
        <v>659.64499999999998</v>
      </c>
      <c r="E46">
        <v>1229.01</v>
      </c>
      <c r="F46">
        <v>-142340</v>
      </c>
      <c r="G46">
        <v>569.36199999999997</v>
      </c>
      <c r="I46">
        <v>250</v>
      </c>
      <c r="J46">
        <v>1256.81123057436</v>
      </c>
      <c r="K46">
        <v>164915.00412127399</v>
      </c>
      <c r="L46">
        <v>659.66001648509905</v>
      </c>
      <c r="M46">
        <v>1228.19615050218</v>
      </c>
      <c r="N46">
        <v>-142134.03350427101</v>
      </c>
      <c r="O46">
        <v>568.53613401708606</v>
      </c>
      <c r="Q46">
        <v>0</v>
      </c>
      <c r="R46">
        <v>-0.10204699006519199</v>
      </c>
      <c r="S46">
        <v>-2.4280498419876001E-3</v>
      </c>
      <c r="T46">
        <v>-2.2764494689946602E-3</v>
      </c>
      <c r="U46">
        <v>6.6219924802353697E-2</v>
      </c>
      <c r="V46">
        <v>0.14470036232140901</v>
      </c>
      <c r="W46">
        <v>0.145051124401192</v>
      </c>
    </row>
    <row r="47" spans="1:23">
      <c r="A47">
        <v>260</v>
      </c>
      <c r="B47">
        <v>1298.18</v>
      </c>
      <c r="C47">
        <v>177679</v>
      </c>
      <c r="D47">
        <v>683.38099999999997</v>
      </c>
      <c r="E47">
        <v>1279.08</v>
      </c>
      <c r="F47">
        <v>-154881</v>
      </c>
      <c r="G47">
        <v>595.69600000000003</v>
      </c>
      <c r="I47">
        <v>260</v>
      </c>
      <c r="J47">
        <v>1296.61247785621</v>
      </c>
      <c r="K47">
        <v>177681.56606806701</v>
      </c>
      <c r="L47">
        <v>683.39063872333497</v>
      </c>
      <c r="M47">
        <v>1278.2631824406801</v>
      </c>
      <c r="N47">
        <v>-154666.86136651001</v>
      </c>
      <c r="O47">
        <v>594.87254371734696</v>
      </c>
      <c r="Q47">
        <v>0</v>
      </c>
      <c r="R47">
        <v>0.120747673187744</v>
      </c>
      <c r="S47">
        <v>-1.4442157302392499E-3</v>
      </c>
      <c r="T47">
        <v>-1.4104464911829501E-3</v>
      </c>
      <c r="U47">
        <v>6.3859771032076698E-2</v>
      </c>
      <c r="V47">
        <v>0.13826010517092599</v>
      </c>
      <c r="W47">
        <v>0.13823431459218599</v>
      </c>
    </row>
    <row r="48" spans="1:23">
      <c r="A48">
        <v>270</v>
      </c>
      <c r="B48">
        <v>1341.32</v>
      </c>
      <c r="C48">
        <v>190876</v>
      </c>
      <c r="D48">
        <v>706.95</v>
      </c>
      <c r="E48">
        <v>1328.88</v>
      </c>
      <c r="F48">
        <v>-167921</v>
      </c>
      <c r="G48">
        <v>621.92999999999995</v>
      </c>
      <c r="I48">
        <v>270</v>
      </c>
      <c r="J48">
        <v>1342.9233451733201</v>
      </c>
      <c r="K48">
        <v>190879.24518321501</v>
      </c>
      <c r="L48">
        <v>706.96016734524005</v>
      </c>
      <c r="M48">
        <v>1328.0669886206099</v>
      </c>
      <c r="N48">
        <v>-167698.84174435001</v>
      </c>
      <c r="O48">
        <v>621.10682127537302</v>
      </c>
      <c r="Q48">
        <v>0</v>
      </c>
      <c r="R48">
        <v>-0.119534874103758</v>
      </c>
      <c r="S48">
        <v>-1.7001525676564901E-3</v>
      </c>
      <c r="T48">
        <v>-1.4381986336802E-3</v>
      </c>
      <c r="U48">
        <v>6.1180195306230999E-2</v>
      </c>
      <c r="V48">
        <v>0.13229926909026299</v>
      </c>
      <c r="W48">
        <v>0.13235874208128401</v>
      </c>
    </row>
    <row r="49" spans="1:23">
      <c r="A49">
        <v>273.14999999999998</v>
      </c>
      <c r="B49">
        <v>1354.84</v>
      </c>
      <c r="C49">
        <v>195123</v>
      </c>
      <c r="D49">
        <v>714.34400000000005</v>
      </c>
      <c r="E49">
        <v>1344.52</v>
      </c>
      <c r="F49">
        <v>-172132</v>
      </c>
      <c r="G49">
        <v>630.173</v>
      </c>
      <c r="I49">
        <v>273.14999999999998</v>
      </c>
      <c r="J49">
        <v>1357.5112683782199</v>
      </c>
      <c r="K49">
        <v>195132.42969955801</v>
      </c>
      <c r="L49">
        <v>714.37828921676203</v>
      </c>
      <c r="M49">
        <v>1343.72820309182</v>
      </c>
      <c r="N49">
        <v>-171906.92897497301</v>
      </c>
      <c r="O49">
        <v>629.34991387506204</v>
      </c>
      <c r="Q49">
        <v>0</v>
      </c>
      <c r="R49">
        <v>-0.19716485918781901</v>
      </c>
      <c r="S49">
        <v>-4.8326950481011903E-3</v>
      </c>
      <c r="T49">
        <v>-4.8000986587216597E-3</v>
      </c>
      <c r="U49">
        <v>5.8890675346930203E-2</v>
      </c>
      <c r="V49">
        <v>0.130754900324525</v>
      </c>
      <c r="W49">
        <v>0.13061272459105</v>
      </c>
    </row>
    <row r="50" spans="1:23">
      <c r="A50">
        <v>280</v>
      </c>
      <c r="B50">
        <v>1383.81</v>
      </c>
      <c r="C50">
        <v>204503</v>
      </c>
      <c r="D50">
        <v>730.36900000000003</v>
      </c>
      <c r="E50">
        <v>1378.43</v>
      </c>
      <c r="F50">
        <v>-181458</v>
      </c>
      <c r="G50">
        <v>648.06399999999996</v>
      </c>
      <c r="I50">
        <v>280</v>
      </c>
      <c r="J50">
        <v>1382.98664191487</v>
      </c>
      <c r="K50">
        <v>204531.797211495</v>
      </c>
      <c r="L50">
        <v>730.47070432677003</v>
      </c>
      <c r="M50">
        <v>1377.71360706106</v>
      </c>
      <c r="N50">
        <v>-181228.012765602</v>
      </c>
      <c r="O50">
        <v>647.24290273429301</v>
      </c>
      <c r="Q50">
        <v>0</v>
      </c>
      <c r="R50">
        <v>5.9499359386333897E-2</v>
      </c>
      <c r="S50">
        <v>-1.4081559437091599E-2</v>
      </c>
      <c r="T50">
        <v>-1.39250607254851E-2</v>
      </c>
      <c r="U50">
        <v>5.1971658984222902E-2</v>
      </c>
      <c r="V50">
        <v>0.12674405889943299</v>
      </c>
      <c r="W50">
        <v>0.126700027421081</v>
      </c>
    </row>
    <row r="51" spans="1:23">
      <c r="A51">
        <v>290</v>
      </c>
      <c r="B51">
        <v>1424.09</v>
      </c>
      <c r="C51">
        <v>218545</v>
      </c>
      <c r="D51">
        <v>753.60400000000004</v>
      </c>
      <c r="E51">
        <v>1427.7</v>
      </c>
      <c r="F51">
        <v>-195489</v>
      </c>
      <c r="G51">
        <v>674.09900000000005</v>
      </c>
      <c r="I51">
        <v>290</v>
      </c>
      <c r="J51">
        <v>1422.3170990624701</v>
      </c>
      <c r="K51">
        <v>218558.31591638201</v>
      </c>
      <c r="L51">
        <v>753.649365228904</v>
      </c>
      <c r="M51">
        <v>1426.93250569978</v>
      </c>
      <c r="N51">
        <v>-195252.11073655399</v>
      </c>
      <c r="O51">
        <v>673.28314047087804</v>
      </c>
      <c r="Q51">
        <v>0</v>
      </c>
      <c r="R51">
        <v>0.12449360205645101</v>
      </c>
      <c r="S51">
        <v>-6.0929860588837597E-3</v>
      </c>
      <c r="T51">
        <v>-6.0197701849720496E-3</v>
      </c>
      <c r="U51">
        <v>5.3757393024909998E-2</v>
      </c>
      <c r="V51">
        <v>0.121177796932406</v>
      </c>
      <c r="W51">
        <v>0.121029630532227</v>
      </c>
    </row>
    <row r="52" spans="1:23">
      <c r="A52">
        <v>298.14999999999998</v>
      </c>
      <c r="B52">
        <v>1454.33</v>
      </c>
      <c r="C52">
        <v>230277</v>
      </c>
      <c r="D52">
        <v>772.35199999999998</v>
      </c>
      <c r="E52">
        <v>1467.6</v>
      </c>
      <c r="F52">
        <v>-207287</v>
      </c>
      <c r="G52">
        <v>695.245</v>
      </c>
      <c r="I52">
        <v>298.14999999999998</v>
      </c>
      <c r="J52">
        <v>1454.37142163776</v>
      </c>
      <c r="K52">
        <v>230280.82163823501</v>
      </c>
      <c r="L52">
        <v>772.36566036637805</v>
      </c>
      <c r="M52">
        <v>1466.7963047374501</v>
      </c>
      <c r="N52">
        <v>-207044.49661923599</v>
      </c>
      <c r="O52">
        <v>694.43064437107603</v>
      </c>
      <c r="Q52">
        <v>0</v>
      </c>
      <c r="R52">
        <v>-2.8481594800828501E-3</v>
      </c>
      <c r="S52">
        <v>-1.6595831263314701E-3</v>
      </c>
      <c r="T52">
        <v>-1.76867106952165E-3</v>
      </c>
      <c r="U52">
        <v>5.47625553655341E-2</v>
      </c>
      <c r="V52">
        <v>0.11698918927071</v>
      </c>
      <c r="W52">
        <v>0.11713218058720599</v>
      </c>
    </row>
    <row r="53" spans="1:23">
      <c r="A53">
        <v>300</v>
      </c>
      <c r="B53">
        <v>1460.83</v>
      </c>
      <c r="C53">
        <v>232973</v>
      </c>
      <c r="D53">
        <v>776.577</v>
      </c>
      <c r="E53">
        <v>1476.61</v>
      </c>
      <c r="F53">
        <v>-210011</v>
      </c>
      <c r="G53">
        <v>700.03599999999994</v>
      </c>
      <c r="I53">
        <v>300</v>
      </c>
      <c r="J53">
        <v>1461.64755621007</v>
      </c>
      <c r="K53">
        <v>232978.139192745</v>
      </c>
      <c r="L53">
        <v>776.59379730914998</v>
      </c>
      <c r="M53">
        <v>1475.81518809563</v>
      </c>
      <c r="N53">
        <v>-209766.41723594401</v>
      </c>
      <c r="O53">
        <v>699.22139078648195</v>
      </c>
      <c r="Q53">
        <v>0</v>
      </c>
      <c r="R53">
        <v>-5.5965184865612298E-2</v>
      </c>
      <c r="S53">
        <v>-2.2059177437379501E-3</v>
      </c>
      <c r="T53">
        <v>-2.1629933864167499E-3</v>
      </c>
      <c r="U53">
        <v>5.3826799518269797E-2</v>
      </c>
      <c r="V53">
        <v>0.11646188249908</v>
      </c>
      <c r="W53">
        <v>0.116366760211915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A6C67-1847-4696-8BAF-47505CEB7F1E}">
  <dimension ref="A1:M33"/>
  <sheetViews>
    <sheetView workbookViewId="0">
      <selection activeCell="B31" sqref="B31"/>
    </sheetView>
  </sheetViews>
  <sheetFormatPr defaultRowHeight="14.25"/>
  <cols>
    <col min="1" max="1" width="19.125" customWidth="1"/>
    <col min="2" max="13" width="11.5" customWidth="1"/>
  </cols>
  <sheetData>
    <row r="1" spans="1:13">
      <c r="A1" s="25" t="s">
        <v>75</v>
      </c>
      <c r="B1" s="26">
        <v>42384</v>
      </c>
      <c r="C1" s="26">
        <v>42384</v>
      </c>
      <c r="D1" s="26">
        <v>42384</v>
      </c>
      <c r="E1" s="27">
        <v>42391</v>
      </c>
      <c r="F1" s="26">
        <v>42391</v>
      </c>
      <c r="G1" s="28">
        <v>42395</v>
      </c>
      <c r="H1" s="28">
        <v>42395</v>
      </c>
      <c r="I1" s="28">
        <v>42395</v>
      </c>
      <c r="J1" s="28">
        <v>42396</v>
      </c>
      <c r="K1" s="28">
        <v>42396</v>
      </c>
      <c r="L1" s="28">
        <v>42396</v>
      </c>
      <c r="M1" s="28">
        <v>42396</v>
      </c>
    </row>
    <row r="2" spans="1:13">
      <c r="A2" s="29" t="s">
        <v>76</v>
      </c>
      <c r="B2" s="30" t="s">
        <v>77</v>
      </c>
      <c r="C2" s="30" t="s">
        <v>78</v>
      </c>
      <c r="D2" s="30" t="s">
        <v>79</v>
      </c>
      <c r="E2" s="31" t="s">
        <v>77</v>
      </c>
      <c r="F2" s="30" t="s">
        <v>78</v>
      </c>
      <c r="G2" t="s">
        <v>77</v>
      </c>
      <c r="H2" t="s">
        <v>78</v>
      </c>
      <c r="I2" t="s">
        <v>79</v>
      </c>
      <c r="J2" t="s">
        <v>77</v>
      </c>
      <c r="K2" t="s">
        <v>78</v>
      </c>
      <c r="L2" t="s">
        <v>79</v>
      </c>
      <c r="M2" t="s">
        <v>80</v>
      </c>
    </row>
    <row r="3" spans="1:13">
      <c r="A3" s="29" t="s">
        <v>81</v>
      </c>
      <c r="B3" s="31">
        <v>9.9139999999999997</v>
      </c>
      <c r="C3" s="31">
        <v>10.821999999999999</v>
      </c>
      <c r="D3" s="31">
        <v>10.045999999999999</v>
      </c>
      <c r="E3" s="31">
        <v>9.9179999999999993</v>
      </c>
      <c r="F3" s="31">
        <v>10.146000000000001</v>
      </c>
      <c r="G3">
        <v>9.8520000000000003</v>
      </c>
      <c r="H3">
        <v>10.398</v>
      </c>
      <c r="I3">
        <v>9.9860000000000007</v>
      </c>
      <c r="J3">
        <v>10.212</v>
      </c>
      <c r="K3">
        <v>9.9719999999999995</v>
      </c>
      <c r="L3">
        <v>10.122</v>
      </c>
      <c r="M3">
        <v>9.9420000000000002</v>
      </c>
    </row>
    <row r="4" spans="1:13">
      <c r="A4" s="29" t="s">
        <v>82</v>
      </c>
      <c r="B4" s="31">
        <v>24.6</v>
      </c>
      <c r="C4" s="31">
        <v>24.6</v>
      </c>
      <c r="D4" s="31">
        <v>24.6</v>
      </c>
      <c r="E4" s="31">
        <v>24.6</v>
      </c>
      <c r="F4" s="31">
        <v>24.6</v>
      </c>
      <c r="G4">
        <v>24.6</v>
      </c>
      <c r="H4">
        <v>24.6</v>
      </c>
      <c r="I4">
        <v>24.6</v>
      </c>
      <c r="J4">
        <v>24.6</v>
      </c>
      <c r="K4">
        <v>24.6</v>
      </c>
      <c r="L4">
        <v>24.6</v>
      </c>
      <c r="M4">
        <v>24.6</v>
      </c>
    </row>
    <row r="5" spans="1:13">
      <c r="A5" s="29" t="s">
        <v>83</v>
      </c>
      <c r="B5" s="31">
        <v>25</v>
      </c>
      <c r="C5" s="31">
        <v>25</v>
      </c>
      <c r="D5" s="31">
        <v>25</v>
      </c>
      <c r="E5" s="31">
        <v>25</v>
      </c>
      <c r="F5" s="31">
        <v>25</v>
      </c>
      <c r="G5" s="31">
        <v>25</v>
      </c>
      <c r="H5" s="31">
        <v>25</v>
      </c>
      <c r="I5" s="31">
        <v>25</v>
      </c>
      <c r="J5" s="31">
        <v>25</v>
      </c>
      <c r="K5" s="31">
        <v>25</v>
      </c>
      <c r="L5" s="31">
        <v>25</v>
      </c>
      <c r="M5" s="31">
        <v>25</v>
      </c>
    </row>
    <row r="6" spans="1:13">
      <c r="A6" s="29" t="s">
        <v>84</v>
      </c>
      <c r="B6" s="32">
        <v>1218.3808799999999</v>
      </c>
      <c r="C6" s="32">
        <v>1218.3808799999999</v>
      </c>
      <c r="D6" s="32">
        <v>1218.3808799999999</v>
      </c>
      <c r="E6" s="32">
        <v>1218.3808799999999</v>
      </c>
      <c r="F6" s="32">
        <v>1218.3808799999999</v>
      </c>
      <c r="G6" s="32">
        <v>1218.3808799999999</v>
      </c>
      <c r="H6" s="32">
        <v>1218.3808799999999</v>
      </c>
      <c r="I6" s="32">
        <v>1218.3808799999999</v>
      </c>
      <c r="J6" s="32">
        <v>1218.3808799999999</v>
      </c>
      <c r="K6" s="32">
        <v>1218.3808799999999</v>
      </c>
      <c r="L6" s="32">
        <v>1218.3808799999999</v>
      </c>
      <c r="M6" s="32">
        <v>1218.3808799999999</v>
      </c>
    </row>
    <row r="7" spans="1:13">
      <c r="A7" s="33" t="s">
        <v>85</v>
      </c>
      <c r="B7" s="34">
        <v>8.1370285456219567E-6</v>
      </c>
      <c r="C7" s="34">
        <v>8.8822798992052476E-6</v>
      </c>
      <c r="D7" s="34">
        <v>8.2453690507684266E-6</v>
      </c>
      <c r="E7" s="34">
        <v>8.1403115912324555E-6</v>
      </c>
      <c r="F7" s="34">
        <v>8.3274451910309042E-6</v>
      </c>
      <c r="G7" s="34">
        <v>8.0861413386592214E-6</v>
      </c>
      <c r="H7" s="34">
        <v>8.5342770644923442E-6</v>
      </c>
      <c r="I7" s="34">
        <v>8.1961233666109408E-6</v>
      </c>
      <c r="J7" s="34">
        <v>8.3816154436041384E-6</v>
      </c>
      <c r="K7" s="34">
        <v>8.1846327069741931E-6</v>
      </c>
      <c r="L7" s="34">
        <v>8.3077469173679078E-6</v>
      </c>
      <c r="M7" s="34">
        <v>8.1600098648954502E-6</v>
      </c>
    </row>
    <row r="8" spans="1:13">
      <c r="A8" s="33" t="s">
        <v>86</v>
      </c>
      <c r="B8" s="35">
        <v>-512.61714442360312</v>
      </c>
      <c r="C8" s="35">
        <v>-512.61714442360312</v>
      </c>
      <c r="D8" s="35">
        <v>-512.61714442360312</v>
      </c>
      <c r="E8" s="35">
        <v>-512.61714442360312</v>
      </c>
      <c r="F8" s="35">
        <v>-512.61714442360312</v>
      </c>
      <c r="G8" s="35">
        <v>-512.61714442360312</v>
      </c>
      <c r="H8" s="35">
        <v>-512.61714442360312</v>
      </c>
      <c r="I8" s="35">
        <v>-512.61714442360312</v>
      </c>
      <c r="J8" s="35">
        <v>-512.61714442360312</v>
      </c>
      <c r="K8" s="35">
        <v>-512.61714442360312</v>
      </c>
      <c r="L8" s="35">
        <v>-512.61714442360312</v>
      </c>
      <c r="M8" s="35">
        <v>-512.61714442360312</v>
      </c>
    </row>
    <row r="9" spans="1:13">
      <c r="A9" s="33" t="s">
        <v>87</v>
      </c>
      <c r="B9" s="35">
        <v>-512.58555601064586</v>
      </c>
      <c r="C9" s="35">
        <v>-512.58555601064586</v>
      </c>
      <c r="D9" s="35">
        <v>-512.58555601064586</v>
      </c>
      <c r="E9" s="35">
        <v>-512.58555601064586</v>
      </c>
      <c r="F9" s="35">
        <v>-512.58555601064586</v>
      </c>
      <c r="G9" s="35">
        <v>-512.58555601064586</v>
      </c>
      <c r="H9" s="35">
        <v>-512.58555601064586</v>
      </c>
      <c r="I9" s="35">
        <v>-512.58555601064586</v>
      </c>
      <c r="J9" s="35">
        <v>-512.58555601064586</v>
      </c>
      <c r="K9" s="35">
        <v>-512.58555601064586</v>
      </c>
      <c r="L9" s="35">
        <v>-512.58555601064586</v>
      </c>
      <c r="M9" s="35">
        <v>-512.58555601064586</v>
      </c>
    </row>
    <row r="10" spans="1:13">
      <c r="A10" s="33" t="s">
        <v>88</v>
      </c>
      <c r="B10" s="36">
        <v>2.5703581794413812E-4</v>
      </c>
      <c r="C10" s="36">
        <v>2.8057712545808582E-4</v>
      </c>
      <c r="D10" s="36">
        <v>2.6045812256070321E-4</v>
      </c>
      <c r="E10" s="36">
        <v>2.571395241446401E-4</v>
      </c>
      <c r="F10" s="36">
        <v>2.6305077757325256E-4</v>
      </c>
      <c r="G10" s="36">
        <v>2.5542837183635753E-4</v>
      </c>
      <c r="H10" s="36">
        <v>2.6958426820487672E-4</v>
      </c>
      <c r="I10" s="36">
        <v>2.5890252955317365E-4</v>
      </c>
      <c r="J10" s="36">
        <v>2.6476192988153502E-4</v>
      </c>
      <c r="K10" s="36">
        <v>2.5853955785141666E-4</v>
      </c>
      <c r="L10" s="36">
        <v>2.6242854037024062E-4</v>
      </c>
      <c r="M10" s="36">
        <v>2.5776176134765188E-4</v>
      </c>
    </row>
    <row r="11" spans="1:13">
      <c r="A11" s="29" t="s">
        <v>89</v>
      </c>
      <c r="B11" s="31">
        <v>0</v>
      </c>
      <c r="C11" s="3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</row>
    <row r="12" spans="1:13">
      <c r="A12" s="29" t="s">
        <v>90</v>
      </c>
      <c r="B12" s="30">
        <v>30</v>
      </c>
      <c r="C12" s="30">
        <v>30</v>
      </c>
      <c r="D12" s="37">
        <v>30</v>
      </c>
      <c r="E12">
        <v>30</v>
      </c>
      <c r="F12">
        <v>30</v>
      </c>
      <c r="G12">
        <v>30</v>
      </c>
      <c r="H12">
        <v>30</v>
      </c>
      <c r="I12">
        <v>30</v>
      </c>
      <c r="J12">
        <v>30</v>
      </c>
      <c r="K12">
        <v>30</v>
      </c>
      <c r="L12">
        <v>30</v>
      </c>
      <c r="M12">
        <v>30</v>
      </c>
    </row>
    <row r="13" spans="1:13">
      <c r="A13" s="29" t="s">
        <v>91</v>
      </c>
      <c r="B13" s="31">
        <v>90</v>
      </c>
      <c r="C13" s="31">
        <v>93</v>
      </c>
      <c r="D13">
        <v>87</v>
      </c>
      <c r="E13">
        <v>82</v>
      </c>
      <c r="F13">
        <v>86</v>
      </c>
      <c r="G13">
        <v>81</v>
      </c>
      <c r="H13">
        <v>82</v>
      </c>
      <c r="I13">
        <v>87</v>
      </c>
      <c r="J13">
        <v>84</v>
      </c>
      <c r="K13">
        <v>88</v>
      </c>
      <c r="L13">
        <v>89</v>
      </c>
      <c r="M13">
        <v>91</v>
      </c>
    </row>
    <row r="14" spans="1:13">
      <c r="A14" s="33" t="s">
        <v>92</v>
      </c>
      <c r="B14" s="33">
        <v>60</v>
      </c>
      <c r="C14" s="33">
        <v>63</v>
      </c>
      <c r="D14" s="33">
        <v>57</v>
      </c>
      <c r="E14" s="33">
        <v>52</v>
      </c>
      <c r="F14" s="33">
        <v>56</v>
      </c>
      <c r="G14" s="33">
        <v>51</v>
      </c>
      <c r="H14" s="33">
        <v>52</v>
      </c>
      <c r="I14" s="33">
        <v>57</v>
      </c>
      <c r="J14" s="33">
        <v>54</v>
      </c>
      <c r="K14" s="33">
        <v>58</v>
      </c>
      <c r="L14" s="33">
        <v>59</v>
      </c>
      <c r="M14" s="33">
        <v>61</v>
      </c>
    </row>
    <row r="15" spans="1:13">
      <c r="A15" s="29" t="s">
        <v>93</v>
      </c>
      <c r="B15" s="31">
        <v>105</v>
      </c>
      <c r="C15" s="31">
        <v>117</v>
      </c>
      <c r="D15">
        <v>102</v>
      </c>
      <c r="E15">
        <v>112</v>
      </c>
      <c r="F15">
        <v>116</v>
      </c>
      <c r="G15">
        <v>111</v>
      </c>
      <c r="H15">
        <v>112</v>
      </c>
      <c r="I15">
        <v>117</v>
      </c>
      <c r="J15">
        <v>114</v>
      </c>
      <c r="K15">
        <v>118</v>
      </c>
      <c r="L15">
        <v>119</v>
      </c>
      <c r="M15">
        <v>121</v>
      </c>
    </row>
    <row r="16" spans="1:13">
      <c r="A16" s="33" t="s">
        <v>94</v>
      </c>
      <c r="B16" s="38">
        <v>15</v>
      </c>
      <c r="C16" s="38">
        <v>24</v>
      </c>
      <c r="D16" s="38">
        <v>15</v>
      </c>
      <c r="E16" s="33">
        <v>30</v>
      </c>
      <c r="F16" s="33">
        <v>30</v>
      </c>
      <c r="G16" s="33">
        <v>30</v>
      </c>
      <c r="H16" s="33">
        <v>30</v>
      </c>
      <c r="I16" s="33">
        <v>30</v>
      </c>
      <c r="J16" s="33">
        <v>30</v>
      </c>
      <c r="K16" s="33">
        <v>30</v>
      </c>
      <c r="L16" s="33">
        <v>30</v>
      </c>
      <c r="M16" s="33">
        <v>30</v>
      </c>
    </row>
    <row r="17" spans="1:13">
      <c r="A17" s="29" t="s">
        <v>95</v>
      </c>
      <c r="B17" s="31">
        <v>0</v>
      </c>
      <c r="C17" s="31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>
      <c r="A18" s="29" t="s">
        <v>96</v>
      </c>
      <c r="B18" s="39">
        <v>-0.58612499999400003</v>
      </c>
      <c r="C18" s="39">
        <v>1.0355000000300001</v>
      </c>
      <c r="D18" s="39">
        <v>-1.5646770833599999</v>
      </c>
      <c r="E18" s="39">
        <v>0.45561458333299998</v>
      </c>
      <c r="F18" s="39">
        <v>0.74695833333299999</v>
      </c>
      <c r="G18" s="39">
        <v>2.9259479166700002</v>
      </c>
      <c r="H18" s="39">
        <v>2.4451874999999998</v>
      </c>
      <c r="I18" s="39">
        <v>1.2999375</v>
      </c>
      <c r="J18" s="39">
        <v>-0.81459375000000001</v>
      </c>
      <c r="K18" s="39">
        <v>0.42937500000000001</v>
      </c>
      <c r="L18" s="39">
        <v>2.05238541666</v>
      </c>
      <c r="M18" s="39">
        <v>-0.15812499999900001</v>
      </c>
    </row>
    <row r="19" spans="1:13">
      <c r="A19" s="29" t="s">
        <v>97</v>
      </c>
      <c r="B19" s="39">
        <v>555.88274999999999</v>
      </c>
      <c r="C19" s="39">
        <v>603.43425312500005</v>
      </c>
      <c r="D19" s="39">
        <v>552.85999166700003</v>
      </c>
      <c r="E19" s="39">
        <v>535.95843333300002</v>
      </c>
      <c r="F19" s="40">
        <v>529.57692499999996</v>
      </c>
      <c r="G19" s="39">
        <v>544.3918625</v>
      </c>
      <c r="H19" s="39">
        <v>544.37859375000005</v>
      </c>
      <c r="I19" s="39">
        <v>543.173102083</v>
      </c>
      <c r="J19" s="39">
        <v>548.42945416700002</v>
      </c>
      <c r="K19" s="39">
        <v>536.58610624999994</v>
      </c>
      <c r="L19" s="39">
        <v>560.34123958299995</v>
      </c>
      <c r="M19" s="39">
        <v>536.05176874999995</v>
      </c>
    </row>
    <row r="20" spans="1:13">
      <c r="A20" s="29" t="s">
        <v>98</v>
      </c>
      <c r="B20" s="39">
        <v>561.39371874999995</v>
      </c>
      <c r="C20" s="39">
        <v>608.15294062500004</v>
      </c>
      <c r="D20" s="39">
        <v>559.83437708300005</v>
      </c>
      <c r="E20" s="39">
        <v>540.50170416699996</v>
      </c>
      <c r="F20" s="40">
        <v>541.38306041700002</v>
      </c>
      <c r="G20" s="39">
        <v>549.37611249999998</v>
      </c>
      <c r="H20" s="39">
        <v>539.613291667</v>
      </c>
      <c r="I20" s="39">
        <v>546.60634166700004</v>
      </c>
      <c r="J20" s="39">
        <v>546.42134999999996</v>
      </c>
      <c r="K20" s="39">
        <v>542.202491667</v>
      </c>
      <c r="L20" s="39">
        <v>561.18672916699995</v>
      </c>
      <c r="M20" s="39">
        <v>537.13120624999999</v>
      </c>
    </row>
    <row r="21" spans="1:13">
      <c r="A21" s="33" t="s">
        <v>99</v>
      </c>
      <c r="B21" s="41">
        <v>0.17393020833343203</v>
      </c>
      <c r="C21" s="41">
        <v>0.11556432291716641</v>
      </c>
      <c r="D21" s="41">
        <v>0.20640156247733393</v>
      </c>
      <c r="E21" s="41">
        <v>8.3314756955549019E-2</v>
      </c>
      <c r="F21" s="41">
        <v>0.20921822917221772</v>
      </c>
      <c r="G21" s="41">
        <v>0.13183663194449957</v>
      </c>
      <c r="H21" s="41">
        <v>-3.8668576383334201E-2</v>
      </c>
      <c r="I21" s="41">
        <v>7.8886284733333908E-2</v>
      </c>
      <c r="J21" s="41">
        <v>-4.7044965283334267E-2</v>
      </c>
      <c r="K21" s="41">
        <v>0.10076267361666767</v>
      </c>
      <c r="L21" s="41">
        <v>4.8297916677666773E-2</v>
      </c>
      <c r="M21" s="41">
        <v>1.5355208333350665E-2</v>
      </c>
    </row>
    <row r="22" spans="1:13">
      <c r="A22" s="33" t="s">
        <v>100</v>
      </c>
      <c r="B22" s="41">
        <v>9.8496875000119211</v>
      </c>
      <c r="C22" s="41">
        <v>8.3160523438114833</v>
      </c>
      <c r="D22" s="41">
        <v>10.200211977848035</v>
      </c>
      <c r="E22" s="41">
        <v>4.7879819450215493</v>
      </c>
      <c r="F22" s="42">
        <v>12.463179166977191</v>
      </c>
      <c r="G22" s="41">
        <v>9.6496161458394774</v>
      </c>
      <c r="H22" s="41">
        <v>0.43442152806662149</v>
      </c>
      <c r="I22" s="41">
        <v>5.7964557298000319</v>
      </c>
      <c r="J22" s="41">
        <v>-3.35502187530005</v>
      </c>
      <c r="K22" s="41">
        <v>6.2736100697667254</v>
      </c>
      <c r="L22" s="41">
        <v>4.9019625006423393</v>
      </c>
      <c r="M22" s="41">
        <v>0.77854270833539063</v>
      </c>
    </row>
    <row r="23" spans="1:13">
      <c r="A23" s="33" t="s">
        <v>101</v>
      </c>
      <c r="B23" s="41">
        <v>1.8038628384361131</v>
      </c>
      <c r="C23" s="41">
        <v>1.3973782574445421</v>
      </c>
      <c r="D23" s="41">
        <v>1.8796697967354337</v>
      </c>
      <c r="E23" s="41">
        <v>0.90140216431661091</v>
      </c>
      <c r="F23" s="41">
        <v>2.410142694408588</v>
      </c>
      <c r="G23" s="41">
        <v>1.8045359631916051</v>
      </c>
      <c r="H23" s="41">
        <v>7.9865094664416061E-2</v>
      </c>
      <c r="I23" s="41">
        <v>1.0786579151022899</v>
      </c>
      <c r="J23" s="41">
        <v>-0.60803121888533385</v>
      </c>
      <c r="K23" s="41">
        <v>1.1830024966325821</v>
      </c>
      <c r="L23" s="41">
        <v>0.88253796641671445</v>
      </c>
      <c r="M23" s="41">
        <v>0.145447720987784</v>
      </c>
    </row>
    <row r="24" spans="1:13">
      <c r="A24" s="33" t="s">
        <v>102</v>
      </c>
      <c r="B24" s="41">
        <v>546.03306249998809</v>
      </c>
      <c r="C24" s="41">
        <v>595.11820078118853</v>
      </c>
      <c r="D24" s="41">
        <v>542.65977968915195</v>
      </c>
      <c r="E24" s="41">
        <v>531.17045138797846</v>
      </c>
      <c r="F24" s="41">
        <v>517.11374583302279</v>
      </c>
      <c r="G24" s="41">
        <v>534.74224635416056</v>
      </c>
      <c r="H24" s="41">
        <v>543.9441722219334</v>
      </c>
      <c r="I24" s="41">
        <v>537.37664635319993</v>
      </c>
      <c r="J24" s="41">
        <v>551.78447604230007</v>
      </c>
      <c r="K24" s="41">
        <v>530.31249618023321</v>
      </c>
      <c r="L24" s="41">
        <v>555.43927708235765</v>
      </c>
      <c r="M24" s="41">
        <v>535.27322604166454</v>
      </c>
    </row>
    <row r="25" spans="1:13">
      <c r="A25" s="31"/>
      <c r="B25" s="31"/>
      <c r="C25" s="31"/>
    </row>
    <row r="26" spans="1:13">
      <c r="A26" s="31" t="s">
        <v>103</v>
      </c>
      <c r="B26" s="32">
        <v>1.2613477390834001E-3</v>
      </c>
      <c r="C26" s="32">
        <v>1.2613477390834001E-3</v>
      </c>
      <c r="D26" s="32">
        <v>1.2613477390834001E-3</v>
      </c>
      <c r="E26" s="32">
        <v>1.2613477390834001E-3</v>
      </c>
      <c r="F26" s="32">
        <v>1.2613477390834001E-3</v>
      </c>
      <c r="G26" s="32">
        <v>1.2613477390834001E-3</v>
      </c>
      <c r="H26" s="32">
        <v>1.2613477390834001E-3</v>
      </c>
      <c r="I26" s="32">
        <v>1.2613477390834001E-3</v>
      </c>
      <c r="J26" s="32">
        <v>1.2613477390834001E-3</v>
      </c>
      <c r="K26" s="32">
        <v>1.2613477390834001E-3</v>
      </c>
      <c r="L26" s="32">
        <v>1.2613477390834001E-3</v>
      </c>
      <c r="M26" s="32">
        <v>1.2613477390834001E-3</v>
      </c>
    </row>
    <row r="27" spans="1:13">
      <c r="A27" s="33" t="s">
        <v>104</v>
      </c>
      <c r="B27" s="41">
        <v>0.68873756884914483</v>
      </c>
      <c r="C27" s="41">
        <v>0.75065099704273308</v>
      </c>
      <c r="D27" s="41">
        <v>0.68448268620240782</v>
      </c>
      <c r="E27" s="41">
        <v>0.66999064792613572</v>
      </c>
      <c r="F27" s="41">
        <v>0.65226025415543132</v>
      </c>
      <c r="G27" s="41">
        <v>0.67449592343119891</v>
      </c>
      <c r="H27" s="41">
        <v>0.68610275181972724</v>
      </c>
      <c r="I27" s="41">
        <v>0.67781881791382859</v>
      </c>
      <c r="J27" s="41">
        <v>0.69599210131727374</v>
      </c>
      <c r="K27" s="41">
        <v>0.66890846806461135</v>
      </c>
      <c r="L27" s="41">
        <v>0.70060207634595006</v>
      </c>
      <c r="M27" s="41">
        <v>0.67516567345953127</v>
      </c>
    </row>
    <row r="28" spans="1:13">
      <c r="A28" s="41" t="s">
        <v>105</v>
      </c>
      <c r="B28" s="41">
        <v>6.9471209284763455E-2</v>
      </c>
      <c r="C28" s="41">
        <v>6.9363426080459534E-2</v>
      </c>
      <c r="D28" s="41">
        <v>6.8134848317978086E-2</v>
      </c>
      <c r="E28" s="41">
        <v>6.7552999387591836E-2</v>
      </c>
      <c r="F28" s="41">
        <v>6.4287428952831779E-2</v>
      </c>
      <c r="G28" s="41">
        <v>6.8462842410799724E-2</v>
      </c>
      <c r="H28" s="41">
        <v>6.5984107695684482E-2</v>
      </c>
      <c r="I28" s="41">
        <v>6.7876909464633345E-2</v>
      </c>
      <c r="J28" s="41">
        <v>6.8154338162678588E-2</v>
      </c>
      <c r="K28" s="41">
        <v>6.7078667074269085E-2</v>
      </c>
      <c r="L28" s="41">
        <v>6.9215775177430355E-2</v>
      </c>
      <c r="M28" s="41">
        <v>6.7910447944028493E-2</v>
      </c>
    </row>
    <row r="29" spans="1:13">
      <c r="A29" s="41" t="s">
        <v>106</v>
      </c>
      <c r="B29" s="41">
        <v>84.642393103034266</v>
      </c>
      <c r="C29" s="41">
        <v>84.511072107725226</v>
      </c>
      <c r="D29" s="41">
        <v>83.014196452324654</v>
      </c>
      <c r="E29" s="41">
        <v>82.305282840493604</v>
      </c>
      <c r="F29" s="41">
        <v>78.326574260488655</v>
      </c>
      <c r="G29" s="41">
        <v>83.413818183771482</v>
      </c>
      <c r="H29" s="41">
        <v>80.393775200282832</v>
      </c>
      <c r="I29" s="41">
        <v>82.699928685200305</v>
      </c>
      <c r="J29" s="41">
        <v>83.037942506461917</v>
      </c>
      <c r="K29" s="41">
        <v>81.727365419174987</v>
      </c>
      <c r="L29" s="41">
        <v>84.331177070559747</v>
      </c>
      <c r="M29" s="41">
        <v>82.74079132723962</v>
      </c>
    </row>
    <row r="31" spans="1:13">
      <c r="B31" s="39">
        <f>AVERAGE(B29:M29)</f>
        <v>82.595359763063115</v>
      </c>
    </row>
    <row r="32" spans="1:13">
      <c r="B32">
        <f>STDEV(B29:M29)/SQRT(B33)</f>
        <v>0.52117064403079694</v>
      </c>
    </row>
    <row r="33" spans="2:2">
      <c r="B33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CFE9B-68DB-4507-9B97-FB0957207B34}">
  <dimension ref="A1:K35"/>
  <sheetViews>
    <sheetView tabSelected="1" zoomScale="160" zoomScaleNormal="160" workbookViewId="0">
      <selection activeCell="A16" sqref="A16"/>
    </sheetView>
  </sheetViews>
  <sheetFormatPr defaultRowHeight="14.25"/>
  <cols>
    <col min="1" max="1" width="36" customWidth="1"/>
  </cols>
  <sheetData>
    <row r="1" spans="1:11" ht="15">
      <c r="A1" s="44"/>
      <c r="B1" s="44" t="s">
        <v>113</v>
      </c>
      <c r="C1" s="44"/>
      <c r="D1" s="44"/>
      <c r="E1" s="44" t="s">
        <v>107</v>
      </c>
      <c r="H1" s="44" t="s">
        <v>114</v>
      </c>
      <c r="I1" s="44"/>
    </row>
    <row r="2" spans="1:11" ht="15">
      <c r="A2" s="44" t="s">
        <v>115</v>
      </c>
      <c r="B2" s="45">
        <v>-149.67553775409601</v>
      </c>
      <c r="C2" s="45">
        <v>0.59874482778567706</v>
      </c>
      <c r="D2" s="44">
        <v>9</v>
      </c>
      <c r="E2" s="44">
        <v>1</v>
      </c>
      <c r="H2" s="44">
        <v>-601.6</v>
      </c>
      <c r="I2" s="44">
        <v>0.30000000000000004</v>
      </c>
      <c r="J2" s="44">
        <v>13</v>
      </c>
    </row>
    <row r="3" spans="1:11" ht="19.5">
      <c r="A3" s="46" t="s">
        <v>116</v>
      </c>
      <c r="B3" s="45">
        <v>-46.622247084897701</v>
      </c>
      <c r="C3" s="45">
        <v>0.12722240761553402</v>
      </c>
      <c r="D3" s="47">
        <v>12</v>
      </c>
      <c r="E3" s="44">
        <v>2</v>
      </c>
    </row>
    <row r="4" spans="1:11" ht="15">
      <c r="A4" s="46" t="s">
        <v>117</v>
      </c>
      <c r="B4" s="45">
        <f>lepido!B5</f>
        <v>-47.947407084897705</v>
      </c>
      <c r="C4" s="45">
        <v>0.12722240761553402</v>
      </c>
      <c r="D4" s="47"/>
      <c r="E4" s="44">
        <v>3</v>
      </c>
      <c r="H4" s="44">
        <v>-549.4</v>
      </c>
      <c r="I4" s="44">
        <v>1.4</v>
      </c>
      <c r="J4" s="44">
        <v>14</v>
      </c>
    </row>
    <row r="5" spans="1:11" ht="19.5">
      <c r="A5" s="48" t="s">
        <v>118</v>
      </c>
      <c r="B5" s="45">
        <v>-53.496122087619703</v>
      </c>
      <c r="C5" s="45">
        <v>0.47953307096115205</v>
      </c>
      <c r="D5" s="44">
        <v>7</v>
      </c>
      <c r="E5" s="44">
        <v>4</v>
      </c>
      <c r="H5" s="49">
        <v>-1288.6400000000001</v>
      </c>
      <c r="I5" s="49">
        <v>1.28</v>
      </c>
      <c r="J5">
        <v>15</v>
      </c>
      <c r="K5" t="s">
        <v>119</v>
      </c>
    </row>
    <row r="6" spans="1:11" ht="19.5">
      <c r="A6" s="46" t="s">
        <v>120</v>
      </c>
      <c r="B6" s="44">
        <v>-0.54</v>
      </c>
      <c r="C6" s="44"/>
      <c r="D6" s="44"/>
      <c r="E6" s="44">
        <v>5</v>
      </c>
      <c r="H6" s="44">
        <v>-285.83</v>
      </c>
      <c r="I6" s="44">
        <v>0.04</v>
      </c>
      <c r="J6" s="44">
        <v>16</v>
      </c>
    </row>
    <row r="7" spans="1:11" ht="15">
      <c r="A7" s="44" t="s">
        <v>121</v>
      </c>
      <c r="B7" s="45">
        <f>0.4*0.162*21.8</f>
        <v>1.4126400000000003</v>
      </c>
      <c r="C7" s="45">
        <f>0.4*0.162*2.6</f>
        <v>0.16848000000000005</v>
      </c>
      <c r="D7" s="44"/>
      <c r="E7" s="44">
        <v>6</v>
      </c>
      <c r="H7" s="44"/>
      <c r="I7" s="44"/>
    </row>
    <row r="8" spans="1:11" ht="19.5">
      <c r="A8" s="44" t="s">
        <v>122</v>
      </c>
      <c r="B8" s="45">
        <v>85.335209112785705</v>
      </c>
      <c r="C8" s="45">
        <v>0.23875134993571101</v>
      </c>
      <c r="D8" s="44"/>
      <c r="E8" s="44">
        <v>7</v>
      </c>
      <c r="H8" s="50">
        <v>-6062.4486399999996</v>
      </c>
      <c r="I8" s="50">
        <v>2</v>
      </c>
      <c r="J8" s="44">
        <v>17</v>
      </c>
    </row>
    <row r="9" spans="1:11" ht="19.5">
      <c r="A9" s="44" t="s">
        <v>123</v>
      </c>
      <c r="B9" s="45">
        <v>37.387597378679502</v>
      </c>
      <c r="C9" s="45">
        <v>0.19124553672274902</v>
      </c>
      <c r="D9" s="44"/>
      <c r="E9" s="44">
        <v>8</v>
      </c>
      <c r="H9" s="44">
        <v>-1437.7</v>
      </c>
      <c r="I9" s="44">
        <v>0.5</v>
      </c>
      <c r="J9" s="44">
        <v>18</v>
      </c>
    </row>
    <row r="10" spans="1:11" ht="18.75">
      <c r="A10" t="s">
        <v>124</v>
      </c>
      <c r="B10">
        <f>H!B31</f>
        <v>82.595359763063115</v>
      </c>
      <c r="C10">
        <f>H!B32</f>
        <v>0.52117064403079694</v>
      </c>
      <c r="E10" s="44">
        <v>10</v>
      </c>
    </row>
    <row r="12" spans="1:11" ht="15">
      <c r="A12" s="44" t="s">
        <v>130</v>
      </c>
      <c r="G12">
        <f>(4*B4)+(6*B5)+(19*B6)-B10-(5*B2)</f>
        <v>142.75596814210792</v>
      </c>
      <c r="H12">
        <f>SQRT((4*C4)^2+(6*C5)^2+(19*C6)^2+C10+(5*C2)^2)</f>
        <v>4.2450906116667033</v>
      </c>
    </row>
    <row r="13" spans="1:11" ht="15">
      <c r="A13" s="44" t="s">
        <v>132</v>
      </c>
    </row>
    <row r="14" spans="1:11" ht="15">
      <c r="A14" s="44" t="s">
        <v>135</v>
      </c>
      <c r="G14">
        <f>(4*B4)+(6*B5)+(19*B6)-B10-(5*B2)+(4*H4)+(6*H5)+(19*H6)-(5*H2)</f>
        <v>-12209.454031857891</v>
      </c>
      <c r="H14">
        <f>SQRT((4*C4)^2+(6*C5)^2+(19*C6)^2+C10+(5*C2)^2+(4*I4)^2+(6*I5)^2+(19*I6)^2+(5*I2)^2)</f>
        <v>10.544704562066249</v>
      </c>
      <c r="J14">
        <f>+(4*H4)+(6*H5)+(19*H6)-(5*H2)</f>
        <v>-12352.21</v>
      </c>
    </row>
    <row r="15" spans="1:11" ht="15">
      <c r="A15" s="44" t="s">
        <v>161</v>
      </c>
    </row>
    <row r="18" spans="1:8" ht="15">
      <c r="A18" t="s">
        <v>131</v>
      </c>
      <c r="B18" s="44" t="s">
        <v>130</v>
      </c>
    </row>
    <row r="19" spans="1:8">
      <c r="B19" s="43"/>
      <c r="C19" s="43" t="s">
        <v>127</v>
      </c>
      <c r="D19" s="43" t="s">
        <v>128</v>
      </c>
      <c r="E19" s="43" t="s">
        <v>58</v>
      </c>
      <c r="F19" s="43" t="s">
        <v>129</v>
      </c>
      <c r="G19" s="43" t="s">
        <v>56</v>
      </c>
    </row>
    <row r="20" spans="1:8">
      <c r="A20" t="s">
        <v>117</v>
      </c>
      <c r="B20" s="43">
        <v>-4</v>
      </c>
      <c r="C20" s="43">
        <f>B20</f>
        <v>-4</v>
      </c>
      <c r="D20" s="43">
        <v>0</v>
      </c>
      <c r="E20" s="43">
        <v>0</v>
      </c>
      <c r="F20" s="43">
        <f>2*B20</f>
        <v>-8</v>
      </c>
      <c r="G20" s="43">
        <f>B20</f>
        <v>-4</v>
      </c>
    </row>
    <row r="21" spans="1:8">
      <c r="A21" t="s">
        <v>125</v>
      </c>
      <c r="B21" s="43">
        <v>-6</v>
      </c>
      <c r="C21" s="43">
        <v>0</v>
      </c>
      <c r="D21" s="43">
        <f>B21</f>
        <v>-6</v>
      </c>
      <c r="E21" s="43">
        <f>B21</f>
        <v>-6</v>
      </c>
      <c r="F21" s="43">
        <f>4*B21</f>
        <v>-24</v>
      </c>
      <c r="G21" s="43">
        <v>0</v>
      </c>
    </row>
    <row r="22" spans="1:8">
      <c r="A22" t="s">
        <v>115</v>
      </c>
      <c r="B22" s="43">
        <v>5</v>
      </c>
      <c r="C22" s="43">
        <v>0</v>
      </c>
      <c r="D22" s="43">
        <f>B22</f>
        <v>5</v>
      </c>
      <c r="E22" s="43">
        <v>0</v>
      </c>
      <c r="F22" s="43">
        <f>B22</f>
        <v>5</v>
      </c>
      <c r="G22" s="43">
        <v>0</v>
      </c>
    </row>
    <row r="23" spans="1:8">
      <c r="A23" t="s">
        <v>126</v>
      </c>
      <c r="B23" s="43">
        <v>-19</v>
      </c>
      <c r="C23" s="43">
        <v>0</v>
      </c>
      <c r="D23" s="43">
        <v>0</v>
      </c>
      <c r="E23" s="43">
        <v>0</v>
      </c>
      <c r="F23" s="43">
        <f>B23</f>
        <v>-19</v>
      </c>
      <c r="G23" s="43">
        <f>2*B23</f>
        <v>-38</v>
      </c>
    </row>
    <row r="24" spans="1:8" ht="18.75">
      <c r="A24" t="s">
        <v>124</v>
      </c>
      <c r="B24" s="43">
        <v>1</v>
      </c>
      <c r="C24" s="43">
        <f>4*B24</f>
        <v>4</v>
      </c>
      <c r="D24" s="43">
        <f>B24</f>
        <v>1</v>
      </c>
      <c r="E24" s="43">
        <f>6*B24</f>
        <v>6</v>
      </c>
      <c r="F24" s="43">
        <f>B24*(24+2+20)</f>
        <v>46</v>
      </c>
      <c r="G24" s="43">
        <f>B24*(2+40)</f>
        <v>42</v>
      </c>
    </row>
    <row r="25" spans="1:8">
      <c r="B25" s="43"/>
      <c r="C25" s="43">
        <f>SUM(C20:C24)</f>
        <v>0</v>
      </c>
      <c r="D25" s="43">
        <f t="shared" ref="D25:G25" si="0">SUM(D20:D24)</f>
        <v>0</v>
      </c>
      <c r="E25" s="43">
        <f t="shared" si="0"/>
        <v>0</v>
      </c>
      <c r="F25" s="43">
        <f t="shared" si="0"/>
        <v>0</v>
      </c>
      <c r="G25" s="43">
        <f t="shared" si="0"/>
        <v>0</v>
      </c>
    </row>
    <row r="27" spans="1:8" ht="15">
      <c r="A27" t="s">
        <v>131</v>
      </c>
      <c r="B27" s="44" t="s">
        <v>135</v>
      </c>
    </row>
    <row r="28" spans="1:8">
      <c r="B28" s="43"/>
      <c r="C28" s="43" t="s">
        <v>127</v>
      </c>
      <c r="D28" s="43" t="s">
        <v>128</v>
      </c>
      <c r="E28" s="43" t="s">
        <v>58</v>
      </c>
      <c r="F28" s="43" t="s">
        <v>129</v>
      </c>
      <c r="G28" s="43" t="s">
        <v>56</v>
      </c>
    </row>
    <row r="29" spans="1:8">
      <c r="A29" t="s">
        <v>127</v>
      </c>
      <c r="B29" s="43">
        <v>-4</v>
      </c>
      <c r="C29" s="43">
        <f>B29</f>
        <v>-4</v>
      </c>
      <c r="D29" s="43">
        <v>0</v>
      </c>
      <c r="E29" s="43">
        <v>0</v>
      </c>
      <c r="F29" s="43">
        <v>0</v>
      </c>
      <c r="G29" s="43">
        <v>0</v>
      </c>
    </row>
    <row r="30" spans="1:8">
      <c r="A30" t="s">
        <v>128</v>
      </c>
      <c r="B30" s="43">
        <v>-1</v>
      </c>
      <c r="C30" s="43">
        <v>0</v>
      </c>
      <c r="D30" s="43">
        <f>B30</f>
        <v>-1</v>
      </c>
      <c r="E30" s="43">
        <v>0</v>
      </c>
      <c r="F30" s="43">
        <v>0</v>
      </c>
      <c r="G30" s="43">
        <v>0</v>
      </c>
    </row>
    <row r="31" spans="1:8">
      <c r="A31" t="s">
        <v>58</v>
      </c>
      <c r="B31" s="43">
        <v>-6</v>
      </c>
      <c r="C31" s="43">
        <v>0</v>
      </c>
      <c r="D31" s="43">
        <v>0</v>
      </c>
      <c r="E31" s="43">
        <f>B31</f>
        <v>-6</v>
      </c>
      <c r="F31" s="43">
        <v>0</v>
      </c>
      <c r="G31" s="43">
        <v>0</v>
      </c>
      <c r="H31" s="43"/>
    </row>
    <row r="32" spans="1:8">
      <c r="A32" t="s">
        <v>133</v>
      </c>
      <c r="B32" s="43">
        <v>-23</v>
      </c>
      <c r="C32" s="43">
        <v>0</v>
      </c>
      <c r="D32" s="43">
        <v>0</v>
      </c>
      <c r="E32" s="43">
        <v>0</v>
      </c>
      <c r="F32" s="43">
        <f>2*B32</f>
        <v>-46</v>
      </c>
      <c r="G32" s="43">
        <v>0</v>
      </c>
    </row>
    <row r="33" spans="1:7">
      <c r="A33" t="s">
        <v>134</v>
      </c>
      <c r="B33" s="43">
        <v>-21</v>
      </c>
      <c r="C33" s="43">
        <v>0</v>
      </c>
      <c r="D33" s="43">
        <v>0</v>
      </c>
      <c r="E33" s="43">
        <v>0</v>
      </c>
      <c r="F33" s="43">
        <v>0</v>
      </c>
      <c r="G33" s="43">
        <f>2*B33</f>
        <v>-42</v>
      </c>
    </row>
    <row r="34" spans="1:7" ht="18.75">
      <c r="A34" t="s">
        <v>124</v>
      </c>
      <c r="B34" s="43">
        <v>1</v>
      </c>
      <c r="C34" s="43">
        <f>4*B34</f>
        <v>4</v>
      </c>
      <c r="D34" s="43">
        <f>B34</f>
        <v>1</v>
      </c>
      <c r="E34" s="43">
        <f>6*B34</f>
        <v>6</v>
      </c>
      <c r="F34" s="43">
        <f>B34*(24+2+20)</f>
        <v>46</v>
      </c>
      <c r="G34" s="43">
        <f>B34*(2+40)</f>
        <v>42</v>
      </c>
    </row>
    <row r="35" spans="1:7">
      <c r="B35" s="43"/>
      <c r="C35" s="43">
        <f>SUM(C29:C34)</f>
        <v>0</v>
      </c>
      <c r="D35" s="43">
        <f>SUM(D29:D34)</f>
        <v>0</v>
      </c>
      <c r="E35" s="43">
        <f>SUM(E29:E34)</f>
        <v>0</v>
      </c>
      <c r="F35" s="43">
        <f>SUM(F29:F34)</f>
        <v>0</v>
      </c>
      <c r="G35" s="43">
        <f>SUM(G29:G34)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53B69-B358-4AE3-8390-D20443B37438}">
  <dimension ref="A1:E5"/>
  <sheetViews>
    <sheetView workbookViewId="0">
      <selection activeCell="B5" sqref="B5"/>
    </sheetView>
  </sheetViews>
  <sheetFormatPr defaultRowHeight="14.25"/>
  <cols>
    <col min="1" max="1" width="48.25" customWidth="1"/>
  </cols>
  <sheetData>
    <row r="1" spans="1:5">
      <c r="B1" s="43"/>
      <c r="C1" s="43"/>
      <c r="D1" s="43" t="s">
        <v>107</v>
      </c>
      <c r="E1" s="43"/>
    </row>
    <row r="2" spans="1:5">
      <c r="A2" t="s">
        <v>108</v>
      </c>
      <c r="B2" s="43">
        <v>-46.622247084897701</v>
      </c>
      <c r="C2" s="43">
        <v>0.12722240761553402</v>
      </c>
      <c r="D2" s="43">
        <v>2</v>
      </c>
      <c r="E2" s="43">
        <v>1</v>
      </c>
    </row>
    <row r="3" spans="1:5">
      <c r="A3" t="s">
        <v>109</v>
      </c>
      <c r="B3" s="61">
        <f>cycle!B7</f>
        <v>1.4126400000000003</v>
      </c>
      <c r="C3" s="43"/>
      <c r="D3" s="43" t="s">
        <v>110</v>
      </c>
      <c r="E3" s="43">
        <v>-1</v>
      </c>
    </row>
    <row r="4" spans="1:5">
      <c r="A4" t="s">
        <v>111</v>
      </c>
      <c r="B4" s="43">
        <v>-0.54</v>
      </c>
      <c r="C4" s="43"/>
      <c r="D4" s="43">
        <v>5</v>
      </c>
      <c r="E4" s="43">
        <v>-0.16200000000000001</v>
      </c>
    </row>
    <row r="5" spans="1:5">
      <c r="A5" t="s">
        <v>112</v>
      </c>
      <c r="B5">
        <f>(B2*E2)+(B3*E3)+(B4*E4)</f>
        <v>-47.947407084897705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E7E6C-1513-46C4-8C7C-684DDD23E6C4}">
  <dimension ref="A1:O20"/>
  <sheetViews>
    <sheetView zoomScale="160" zoomScaleNormal="160" workbookViewId="0"/>
  </sheetViews>
  <sheetFormatPr defaultRowHeight="14.25"/>
  <sheetData>
    <row r="1" spans="1:1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6.5">
      <c r="A2" s="51"/>
      <c r="B2" s="44" t="s">
        <v>135</v>
      </c>
      <c r="K2" t="s">
        <v>136</v>
      </c>
      <c r="O2" s="51"/>
    </row>
    <row r="3" spans="1:15">
      <c r="A3" s="51"/>
      <c r="B3" s="52"/>
      <c r="C3" s="53"/>
      <c r="D3" s="52"/>
      <c r="E3" s="53"/>
      <c r="F3" s="52"/>
      <c r="G3" s="53"/>
      <c r="H3" s="52"/>
      <c r="I3" s="53"/>
      <c r="K3" s="54" t="s">
        <v>128</v>
      </c>
      <c r="L3">
        <v>32.67</v>
      </c>
      <c r="M3">
        <v>0.1</v>
      </c>
      <c r="N3" t="s">
        <v>137</v>
      </c>
      <c r="O3" s="51"/>
    </row>
    <row r="4" spans="1:15">
      <c r="A4" s="51"/>
      <c r="G4" t="s">
        <v>159</v>
      </c>
      <c r="K4" s="54" t="s">
        <v>138</v>
      </c>
      <c r="L4">
        <v>28.3</v>
      </c>
      <c r="M4">
        <v>0.08</v>
      </c>
      <c r="N4" t="s">
        <v>137</v>
      </c>
      <c r="O4" s="51"/>
    </row>
    <row r="5" spans="1:15">
      <c r="A5" s="51"/>
      <c r="B5" t="s">
        <v>139</v>
      </c>
      <c r="E5">
        <f>cycle!G14</f>
        <v>-12209.454031857891</v>
      </c>
      <c r="F5">
        <f>cycle!H14</f>
        <v>10.544704562066249</v>
      </c>
      <c r="G5">
        <v>-11999</v>
      </c>
      <c r="H5" s="60" t="s">
        <v>160</v>
      </c>
      <c r="I5">
        <f>G5-E5</f>
        <v>210.4540318578911</v>
      </c>
      <c r="K5" s="54" t="s">
        <v>127</v>
      </c>
      <c r="L5">
        <v>27.09</v>
      </c>
      <c r="M5">
        <v>0.13</v>
      </c>
      <c r="N5" t="s">
        <v>137</v>
      </c>
      <c r="O5" s="51"/>
    </row>
    <row r="6" spans="1:15">
      <c r="A6" s="51"/>
      <c r="B6" t="s">
        <v>140</v>
      </c>
      <c r="E6">
        <f>'S-6 sigdig'!E52</f>
        <v>1467.6</v>
      </c>
      <c r="F6">
        <f>0.012*E6</f>
        <v>17.6112</v>
      </c>
      <c r="G6">
        <v>1374.3</v>
      </c>
      <c r="I6">
        <f>100*(E6-G6)/E6</f>
        <v>6.3573180703188861</v>
      </c>
      <c r="K6" t="s">
        <v>58</v>
      </c>
      <c r="L6">
        <v>32.049999999999997</v>
      </c>
      <c r="M6">
        <v>0.05</v>
      </c>
      <c r="N6" t="s">
        <v>137</v>
      </c>
      <c r="O6" s="51"/>
    </row>
    <row r="7" spans="1:15" ht="18.75">
      <c r="A7" s="51"/>
      <c r="B7" t="s">
        <v>141</v>
      </c>
      <c r="E7">
        <f>E6-L3-(4*L5)-(6*L6)-(23*L7)-(21*L8)</f>
        <v>-6328.46</v>
      </c>
      <c r="F7">
        <f>SQRT(F6^2+M3^2+(4*M5)^2+(6*M6)^2+(23*M7)^2+(21*M8)^2)</f>
        <v>17.632718606045977</v>
      </c>
      <c r="K7" t="s">
        <v>142</v>
      </c>
      <c r="L7">
        <v>205.15</v>
      </c>
      <c r="M7">
        <v>0.02</v>
      </c>
      <c r="N7" t="s">
        <v>137</v>
      </c>
      <c r="O7" s="51"/>
    </row>
    <row r="8" spans="1:15" ht="18.75">
      <c r="A8" s="51"/>
      <c r="B8" t="s">
        <v>143</v>
      </c>
      <c r="E8">
        <f>E5-(298.15*E7/1000)</f>
        <v>-10322.623682857891</v>
      </c>
      <c r="F8">
        <f>SQRT(F5^2+(298.15*F7/1000)^2)</f>
        <v>11.782567382373083</v>
      </c>
      <c r="K8" t="s">
        <v>144</v>
      </c>
      <c r="L8">
        <v>130.68</v>
      </c>
      <c r="M8">
        <v>0.02</v>
      </c>
      <c r="N8" t="s">
        <v>137</v>
      </c>
      <c r="O8" s="51"/>
    </row>
    <row r="9" spans="1:15">
      <c r="A9" s="51"/>
      <c r="O9" s="51"/>
    </row>
    <row r="10" spans="1:1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1:1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ht="15">
      <c r="A12" s="55"/>
      <c r="B12" s="44" t="s">
        <v>158</v>
      </c>
      <c r="O12" s="55"/>
    </row>
    <row r="13" spans="1:15" ht="18.75">
      <c r="A13" s="55"/>
      <c r="I13" s="56" t="s">
        <v>145</v>
      </c>
      <c r="K13" s="56" t="s">
        <v>146</v>
      </c>
      <c r="O13" s="55"/>
    </row>
    <row r="14" spans="1:15" ht="18.75">
      <c r="A14" s="55"/>
      <c r="B14" s="56" t="s">
        <v>147</v>
      </c>
      <c r="C14">
        <f>I18+(4*I14)+(6*I16)+(22*I17)-E8</f>
        <v>121.24068285789144</v>
      </c>
      <c r="D14">
        <f>SQRT(J18^2+(4*J14)^2+(6*J16)^2+(22*J17)^2+F8^2)</f>
        <v>12.428788642509055</v>
      </c>
      <c r="H14" t="s">
        <v>148</v>
      </c>
      <c r="I14">
        <v>-16.225999999999999</v>
      </c>
      <c r="J14">
        <v>0.65</v>
      </c>
      <c r="K14">
        <v>-50.055999999999997</v>
      </c>
      <c r="L14">
        <v>0.97299999999999998</v>
      </c>
      <c r="M14" t="s">
        <v>149</v>
      </c>
      <c r="O14" s="55"/>
    </row>
    <row r="15" spans="1:15" ht="16.5">
      <c r="A15" s="55"/>
      <c r="B15" t="s">
        <v>150</v>
      </c>
      <c r="C15">
        <f>(-C14*1000)/(8.314*298.15)</f>
        <v>-48.910661878428911</v>
      </c>
      <c r="D15">
        <f>(D14*1000)/(8.314*298.15)</f>
        <v>5.0139958347541604</v>
      </c>
      <c r="H15" t="s">
        <v>151</v>
      </c>
      <c r="I15">
        <v>-90.718999999999994</v>
      </c>
      <c r="J15">
        <v>0.64100000000000001</v>
      </c>
      <c r="K15">
        <v>-90.295000000000002</v>
      </c>
      <c r="L15">
        <v>0.52200000000000002</v>
      </c>
      <c r="M15" t="s">
        <v>149</v>
      </c>
      <c r="O15" s="55"/>
    </row>
    <row r="16" spans="1:15" ht="18.75">
      <c r="A16" s="55"/>
      <c r="B16" t="s">
        <v>152</v>
      </c>
      <c r="C16">
        <f>C15/LN(10)</f>
        <v>-21.241630560037411</v>
      </c>
      <c r="D16">
        <f>D15/LN(10)</f>
        <v>2.1775507233196207</v>
      </c>
      <c r="H16" t="s">
        <v>153</v>
      </c>
      <c r="I16">
        <v>-744.00400000000002</v>
      </c>
      <c r="J16" s="57">
        <v>0.41799999999999998</v>
      </c>
      <c r="K16">
        <v>-909.34</v>
      </c>
      <c r="L16">
        <v>0.4</v>
      </c>
      <c r="M16" t="s">
        <v>149</v>
      </c>
      <c r="O16" s="55"/>
    </row>
    <row r="17" spans="1:15" ht="18.75">
      <c r="A17" s="55"/>
      <c r="B17" s="56" t="s">
        <v>154</v>
      </c>
      <c r="C17">
        <f>K18+(4*K14)+(6*K16)+(22*K17)-E5</f>
        <v>-202.06996814210834</v>
      </c>
      <c r="D17">
        <f>SQRT(L18^2+(4*L14)^2+(6*L16)^2+(22*L17)^2+F5^2)</f>
        <v>11.542653867341807</v>
      </c>
      <c r="H17" t="s">
        <v>155</v>
      </c>
      <c r="I17">
        <v>-237.14</v>
      </c>
      <c r="J17" s="58">
        <v>4.1000000000000002E-2</v>
      </c>
      <c r="K17" s="59">
        <v>-285.83</v>
      </c>
      <c r="L17" s="59">
        <v>0.04</v>
      </c>
      <c r="M17" t="s">
        <v>149</v>
      </c>
      <c r="O17" s="55"/>
    </row>
    <row r="18" spans="1:15" ht="16.5">
      <c r="A18" s="55"/>
      <c r="H18" t="s">
        <v>156</v>
      </c>
      <c r="I18">
        <v>-455.375</v>
      </c>
      <c r="J18">
        <v>1.335</v>
      </c>
      <c r="K18">
        <v>-467</v>
      </c>
      <c r="L18">
        <v>0.6</v>
      </c>
      <c r="M18" t="s">
        <v>149</v>
      </c>
      <c r="O18" s="55"/>
    </row>
    <row r="19" spans="1:15" ht="16.5">
      <c r="A19" s="55"/>
      <c r="H19" t="s">
        <v>157</v>
      </c>
      <c r="I19">
        <v>-491.50700000000001</v>
      </c>
      <c r="J19">
        <v>3.3380000000000001</v>
      </c>
      <c r="K19">
        <v>-538.4</v>
      </c>
      <c r="L19">
        <v>1.5</v>
      </c>
      <c r="M19" t="s">
        <v>149</v>
      </c>
      <c r="O19" s="55"/>
    </row>
    <row r="20" spans="1:1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Cp</vt:lpstr>
      <vt:lpstr>fits</vt:lpstr>
      <vt:lpstr>S</vt:lpstr>
      <vt:lpstr>S-6 sigdig</vt:lpstr>
      <vt:lpstr>H</vt:lpstr>
      <vt:lpstr>cycle</vt:lpstr>
      <vt:lpstr>lepido</vt:lpstr>
      <vt:lpstr>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Majzlan</dc:creator>
  <cp:lastModifiedBy>Juraj Majzlan</cp:lastModifiedBy>
  <dcterms:created xsi:type="dcterms:W3CDTF">2024-05-13T18:03:06Z</dcterms:created>
  <dcterms:modified xsi:type="dcterms:W3CDTF">2024-05-27T11:13:37Z</dcterms:modified>
</cp:coreProperties>
</file>