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24780" windowHeight="12915"/>
  </bookViews>
  <sheets>
    <sheet name="Sheet1" sheetId="1" r:id="rId1"/>
  </sheets>
  <calcPr calcId="145621" concurrentCalc="0"/>
</workbook>
</file>

<file path=xl/calcChain.xml><?xml version="1.0" encoding="utf-8"?>
<calcChain xmlns="http://schemas.openxmlformats.org/spreadsheetml/2006/main">
  <c r="C25" i="1" l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24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D19" i="1"/>
  <c r="C19" i="1"/>
  <c r="D18" i="1"/>
  <c r="C18" i="1"/>
  <c r="C10" i="1"/>
  <c r="D10" i="1"/>
  <c r="E10" i="1"/>
  <c r="F10" i="1"/>
  <c r="H10" i="1"/>
  <c r="I10" i="1"/>
  <c r="J10" i="1"/>
  <c r="K10" i="1"/>
  <c r="L10" i="1"/>
  <c r="M10" i="1"/>
  <c r="N10" i="1"/>
  <c r="O10" i="1"/>
  <c r="P10" i="1"/>
  <c r="Q10" i="1"/>
  <c r="R10" i="1"/>
  <c r="C11" i="1"/>
  <c r="D11" i="1"/>
  <c r="E11" i="1"/>
  <c r="F11" i="1"/>
  <c r="H11" i="1"/>
  <c r="I11" i="1"/>
  <c r="J11" i="1"/>
  <c r="K11" i="1"/>
  <c r="L11" i="1"/>
  <c r="M11" i="1"/>
  <c r="N11" i="1"/>
  <c r="O11" i="1"/>
  <c r="P11" i="1"/>
  <c r="Q11" i="1"/>
  <c r="R11" i="1"/>
  <c r="B11" i="1"/>
  <c r="B10" i="1"/>
</calcChain>
</file>

<file path=xl/sharedStrings.xml><?xml version="1.0" encoding="utf-8"?>
<sst xmlns="http://schemas.openxmlformats.org/spreadsheetml/2006/main" count="41" uniqueCount="41">
  <si>
    <t>Nd</t>
  </si>
  <si>
    <t>Sm</t>
  </si>
  <si>
    <t>Gd</t>
  </si>
  <si>
    <t>Tb</t>
  </si>
  <si>
    <t>Dy</t>
  </si>
  <si>
    <t>Ho</t>
  </si>
  <si>
    <t>Er</t>
  </si>
  <si>
    <t>Tm</t>
  </si>
  <si>
    <t>Yb</t>
  </si>
  <si>
    <t>Lu</t>
  </si>
  <si>
    <t>average thorite</t>
  </si>
  <si>
    <t>average zircon</t>
  </si>
  <si>
    <t>whole rock</t>
  </si>
  <si>
    <t>Hf</t>
  </si>
  <si>
    <t>Th</t>
  </si>
  <si>
    <t>U</t>
  </si>
  <si>
    <t>Ionic radius (pm)</t>
  </si>
  <si>
    <t>logD_zircon</t>
  </si>
  <si>
    <t>D_zircon</t>
  </si>
  <si>
    <t>D_thorite</t>
  </si>
  <si>
    <t>logD_thorite</t>
  </si>
  <si>
    <t>DCe3+</t>
  </si>
  <si>
    <t>DCe4+</t>
  </si>
  <si>
    <t>D_zrc</t>
  </si>
  <si>
    <t>D_th</t>
  </si>
  <si>
    <t>Ce partition coefficients modelled using lattice strain parabolas</t>
  </si>
  <si>
    <t>Ratio of Ce anomaly in zircon to Ce anomaly in thorite</t>
  </si>
  <si>
    <r>
      <t>Covariation of Ce/Ce* [=Ce/</t>
    </r>
    <r>
      <rPr>
        <b/>
        <sz val="11"/>
        <color theme="1"/>
        <rFont val="Calibri"/>
        <family val="2"/>
      </rPr>
      <t>√(La*Pr)] between zircon and thorite</t>
    </r>
  </si>
  <si>
    <t>Data from Pettke et al. (2005)</t>
  </si>
  <si>
    <r>
      <t>logfO</t>
    </r>
    <r>
      <rPr>
        <vertAlign val="subscript"/>
        <sz val="11"/>
        <color theme="1"/>
        <rFont val="Calibri"/>
        <family val="2"/>
        <scheme val="minor"/>
      </rPr>
      <t>2</t>
    </r>
    <r>
      <rPr>
        <vertAlign val="superscript"/>
        <sz val="11"/>
        <color theme="1"/>
        <rFont val="Calibri"/>
        <family val="2"/>
        <scheme val="minor"/>
      </rPr>
      <t>c</t>
    </r>
  </si>
  <si>
    <r>
      <t>Ce</t>
    </r>
    <r>
      <rPr>
        <vertAlign val="superscript"/>
        <sz val="11"/>
        <color theme="1"/>
        <rFont val="Calibri"/>
        <family val="2"/>
        <scheme val="minor"/>
      </rPr>
      <t>4+</t>
    </r>
    <r>
      <rPr>
        <sz val="11"/>
        <color theme="1"/>
        <rFont val="Calibri"/>
        <family val="2"/>
        <scheme val="minor"/>
      </rPr>
      <t>/</t>
    </r>
    <r>
      <rPr>
        <sz val="11"/>
        <color theme="1"/>
        <rFont val="Calibri"/>
        <family val="2"/>
      </rPr>
      <t>ΣCe</t>
    </r>
    <r>
      <rPr>
        <vertAlign val="superscript"/>
        <sz val="11"/>
        <color theme="1"/>
        <rFont val="Calibri"/>
        <family val="2"/>
      </rPr>
      <t>c</t>
    </r>
  </si>
  <si>
    <t>Ce/Ce* in zircon</t>
  </si>
  <si>
    <t>Ce/Ce* in thorite</t>
  </si>
  <si>
    <t>c - logfO2 and calculated Ce oxidation state ratio are hypothetical values for the purposes of finding the relationship between Ce/Ce* of the two minerals. They cannot be used to calculate the fO2 of Nolans Bore.</t>
  </si>
  <si>
    <r>
      <t>Eu</t>
    </r>
    <r>
      <rPr>
        <vertAlign val="superscript"/>
        <sz val="11"/>
        <color theme="1"/>
        <rFont val="Calibri"/>
        <family val="2"/>
        <scheme val="minor"/>
      </rPr>
      <t>a</t>
    </r>
  </si>
  <si>
    <r>
      <t>La</t>
    </r>
    <r>
      <rPr>
        <vertAlign val="superscript"/>
        <sz val="11"/>
        <color theme="1"/>
        <rFont val="Calibri"/>
        <family val="2"/>
        <scheme val="minor"/>
      </rPr>
      <t>a</t>
    </r>
  </si>
  <si>
    <r>
      <t>Ce</t>
    </r>
    <r>
      <rPr>
        <vertAlign val="superscript"/>
        <sz val="11"/>
        <color theme="1"/>
        <rFont val="Calibri"/>
        <family val="2"/>
        <scheme val="minor"/>
      </rPr>
      <t>a</t>
    </r>
  </si>
  <si>
    <r>
      <t>Pr</t>
    </r>
    <r>
      <rPr>
        <vertAlign val="superscript"/>
        <sz val="11"/>
        <color theme="1"/>
        <rFont val="Calibri"/>
        <family val="2"/>
        <scheme val="minor"/>
      </rPr>
      <t>a</t>
    </r>
  </si>
  <si>
    <r>
      <t>modelled whole rock</t>
    </r>
    <r>
      <rPr>
        <vertAlign val="superscript"/>
        <sz val="11"/>
        <color theme="1"/>
        <rFont val="Calibri"/>
        <family val="2"/>
        <scheme val="minor"/>
      </rPr>
      <t>b</t>
    </r>
  </si>
  <si>
    <t>a - Eu excluded from both fits; La - Pr excluded from zircon data</t>
  </si>
  <si>
    <t>b - modelled based on chondrite-normalized slope of La to 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</si>
</sst>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7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1" fontId="0" fillId="0" borderId="0" xfId="0" applyNumberFormat="1"/>
    <xf numFmtId="167" fontId="0" fillId="0" borderId="0" xfId="0" applyNumberFormat="1"/>
    <xf numFmtId="2" fontId="0" fillId="0" borderId="0" xfId="0" applyNumberFormat="1"/>
    <xf numFmtId="2" fontId="2" fillId="0" borderId="0" xfId="0" applyNumberFormat="1" applyFont="1"/>
    <xf numFmtId="1" fontId="3" fillId="0" borderId="0" xfId="0" applyNumberFormat="1" applyFont="1"/>
    <xf numFmtId="1" fontId="4" fillId="0" borderId="0" xfId="0" applyNumberFormat="1" applyFont="1"/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/>
    <xf numFmtId="0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A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3+ zircon</c:v>
          </c:tx>
          <c:spPr>
            <a:ln w="28575">
              <a:noFill/>
            </a:ln>
          </c:spPr>
          <c:marker>
            <c:symbol val="triang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trendline>
            <c:spPr>
              <a:ln>
                <a:solidFill>
                  <a:schemeClr val="tx1"/>
                </a:solidFill>
              </a:ln>
            </c:spPr>
            <c:trendlineType val="poly"/>
            <c:order val="2"/>
            <c:dispRSqr val="0"/>
            <c:dispEq val="1"/>
            <c:trendlineLbl>
              <c:layout>
                <c:manualLayout>
                  <c:x val="0.13905349686681695"/>
                  <c:y val="7.3423983254157305E-2"/>
                </c:manualLayout>
              </c:layout>
              <c:numFmt formatCode="0.00E+00" sourceLinked="0"/>
            </c:trendlineLbl>
          </c:trendline>
          <c:xVal>
            <c:numRef>
              <c:f>Sheet1!$E$3:$O$3</c:f>
              <c:numCache>
                <c:formatCode>General</c:formatCode>
                <c:ptCount val="11"/>
                <c:pt idx="0">
                  <c:v>110.9</c:v>
                </c:pt>
                <c:pt idx="1">
                  <c:v>107.89999999999999</c:v>
                </c:pt>
                <c:pt idx="2">
                  <c:v>106.60000000000001</c:v>
                </c:pt>
                <c:pt idx="3">
                  <c:v>105.3</c:v>
                </c:pt>
                <c:pt idx="4">
                  <c:v>104</c:v>
                </c:pt>
                <c:pt idx="5">
                  <c:v>102.69999999999999</c:v>
                </c:pt>
                <c:pt idx="6">
                  <c:v>101.49999999999999</c:v>
                </c:pt>
                <c:pt idx="7">
                  <c:v>100.4</c:v>
                </c:pt>
                <c:pt idx="8">
                  <c:v>99.4</c:v>
                </c:pt>
                <c:pt idx="9">
                  <c:v>98.5</c:v>
                </c:pt>
                <c:pt idx="10">
                  <c:v>97.7</c:v>
                </c:pt>
              </c:numCache>
            </c:numRef>
          </c:xVal>
          <c:yVal>
            <c:numRef>
              <c:f>Sheet1!$E$10:$O$10</c:f>
              <c:numCache>
                <c:formatCode>General</c:formatCode>
                <c:ptCount val="11"/>
                <c:pt idx="0">
                  <c:v>-0.81482421298253938</c:v>
                </c:pt>
                <c:pt idx="1">
                  <c:v>0.15092014669351181</c:v>
                </c:pt>
                <c:pt idx="3">
                  <c:v>1.039037755738589</c:v>
                </c:pt>
                <c:pt idx="4">
                  <c:v>1.5785141834682603</c:v>
                </c:pt>
                <c:pt idx="5">
                  <c:v>2.0003688060113753</c:v>
                </c:pt>
                <c:pt idx="6">
                  <c:v>2.381271473120679</c:v>
                </c:pt>
                <c:pt idx="7">
                  <c:v>2.7010190719082736</c:v>
                </c:pt>
                <c:pt idx="8">
                  <c:v>2.9701467471878376</c:v>
                </c:pt>
                <c:pt idx="9">
                  <c:v>3.2533594286490621</c:v>
                </c:pt>
                <c:pt idx="10">
                  <c:v>3.4438127361134727</c:v>
                </c:pt>
              </c:numCache>
            </c:numRef>
          </c:yVal>
          <c:smooth val="0"/>
        </c:ser>
        <c:ser>
          <c:idx val="1"/>
          <c:order val="1"/>
          <c:tx>
            <c:v>3+ thorite</c:v>
          </c:tx>
          <c:spPr>
            <a:ln w="28575">
              <a:noFill/>
            </a:ln>
          </c:spPr>
          <c:marker>
            <c:symbol val="triangle"/>
            <c:size val="7"/>
            <c:spPr>
              <a:solidFill>
                <a:schemeClr val="bg1"/>
              </a:solidFill>
              <a:ln>
                <a:solidFill>
                  <a:srgbClr val="C00000"/>
                </a:solidFill>
              </a:ln>
            </c:spPr>
          </c:marker>
          <c:trendline>
            <c:spPr>
              <a:ln>
                <a:solidFill>
                  <a:srgbClr val="C00000"/>
                </a:solidFill>
              </a:ln>
            </c:spPr>
            <c:trendlineType val="poly"/>
            <c:order val="2"/>
            <c:dispRSqr val="0"/>
            <c:dispEq val="1"/>
            <c:trendlineLbl>
              <c:layout>
                <c:manualLayout>
                  <c:x val="0.24760905391363561"/>
                  <c:y val="-0.25606233441732168"/>
                </c:manualLayout>
              </c:layout>
              <c:numFmt formatCode="0.00E+00" sourceLinked="0"/>
              <c:spPr>
                <a:solidFill>
                  <a:schemeClr val="bg1"/>
                </a:solidFill>
              </c:spPr>
              <c:txPr>
                <a:bodyPr/>
                <a:lstStyle/>
                <a:p>
                  <a:pPr>
                    <a:defRPr>
                      <a:solidFill>
                        <a:srgbClr val="C00000"/>
                      </a:solidFill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Sheet1!$B$3:$O$3</c:f>
              <c:numCache>
                <c:formatCode>General</c:formatCode>
                <c:ptCount val="14"/>
                <c:pt idx="0">
                  <c:v>115.99999999999999</c:v>
                </c:pt>
                <c:pt idx="1">
                  <c:v>114.3</c:v>
                </c:pt>
                <c:pt idx="2">
                  <c:v>112.6</c:v>
                </c:pt>
                <c:pt idx="3">
                  <c:v>110.9</c:v>
                </c:pt>
                <c:pt idx="4">
                  <c:v>107.89999999999999</c:v>
                </c:pt>
                <c:pt idx="5">
                  <c:v>106.60000000000001</c:v>
                </c:pt>
                <c:pt idx="6">
                  <c:v>105.3</c:v>
                </c:pt>
                <c:pt idx="7">
                  <c:v>104</c:v>
                </c:pt>
                <c:pt idx="8">
                  <c:v>102.69999999999999</c:v>
                </c:pt>
                <c:pt idx="9">
                  <c:v>101.49999999999999</c:v>
                </c:pt>
                <c:pt idx="10">
                  <c:v>100.4</c:v>
                </c:pt>
                <c:pt idx="11">
                  <c:v>99.4</c:v>
                </c:pt>
                <c:pt idx="12">
                  <c:v>98.5</c:v>
                </c:pt>
                <c:pt idx="13">
                  <c:v>97.7</c:v>
                </c:pt>
              </c:numCache>
            </c:numRef>
          </c:xVal>
          <c:yVal>
            <c:numRef>
              <c:f>Sheet1!$B$11:$O$11</c:f>
              <c:numCache>
                <c:formatCode>General</c:formatCode>
                <c:ptCount val="14"/>
                <c:pt idx="0">
                  <c:v>0.24734513670120484</c:v>
                </c:pt>
                <c:pt idx="1">
                  <c:v>0.76690833431035932</c:v>
                </c:pt>
                <c:pt idx="2">
                  <c:v>1.0997957012455446</c:v>
                </c:pt>
                <c:pt idx="3">
                  <c:v>1.4948782675571097</c:v>
                </c:pt>
                <c:pt idx="4">
                  <c:v>2.0505911588681585</c:v>
                </c:pt>
                <c:pt idx="6">
                  <c:v>2.3853681322908344</c:v>
                </c:pt>
                <c:pt idx="7">
                  <c:v>2.6259882552436102</c:v>
                </c:pt>
                <c:pt idx="8">
                  <c:v>2.7621857485066728</c:v>
                </c:pt>
                <c:pt idx="9">
                  <c:v>2.8714839769988418</c:v>
                </c:pt>
                <c:pt idx="10">
                  <c:v>2.9331367369190864</c:v>
                </c:pt>
                <c:pt idx="11">
                  <c:v>2.9645859224066182</c:v>
                </c:pt>
                <c:pt idx="12">
                  <c:v>3.0224462694052008</c:v>
                </c:pt>
                <c:pt idx="13">
                  <c:v>3.0103804513516881</c:v>
                </c:pt>
              </c:numCache>
            </c:numRef>
          </c:yVal>
          <c:smooth val="0"/>
        </c:ser>
        <c:ser>
          <c:idx val="2"/>
          <c:order val="2"/>
          <c:tx>
            <c:v>4+ zircon</c:v>
          </c:tx>
          <c:spPr>
            <a:ln w="28575">
              <a:noFill/>
            </a:ln>
          </c:spPr>
          <c:marker>
            <c:symbol val="square"/>
            <c:size val="7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trendline>
            <c:spPr>
              <a:ln>
                <a:solidFill>
                  <a:schemeClr val="accent6">
                    <a:lumMod val="75000"/>
                  </a:schemeClr>
                </a:solidFill>
              </a:ln>
            </c:spPr>
            <c:trendlineType val="poly"/>
            <c:order val="2"/>
            <c:dispRSqr val="0"/>
            <c:dispEq val="1"/>
            <c:trendlineLbl>
              <c:layout>
                <c:manualLayout>
                  <c:x val="-0.10744158349539047"/>
                  <c:y val="-0.32386808144077517"/>
                </c:manualLayout>
              </c:layout>
              <c:numFmt formatCode="0.00E+00" sourceLinked="0"/>
              <c:spPr>
                <a:solidFill>
                  <a:schemeClr val="bg1"/>
                </a:solidFill>
              </c:spPr>
              <c:txPr>
                <a:bodyPr/>
                <a:lstStyle/>
                <a:p>
                  <a:pPr>
                    <a:defRPr>
                      <a:solidFill>
                        <a:schemeClr val="accent6">
                          <a:lumMod val="75000"/>
                        </a:schemeClr>
                      </a:solidFill>
                    </a:defRPr>
                  </a:pPr>
                  <a:endParaRPr lang="en-US"/>
                </a:p>
              </c:txPr>
            </c:trendlineLbl>
          </c:trendline>
          <c:xVal>
            <c:numRef>
              <c:f>Sheet1!$P$3:$R$3</c:f>
              <c:numCache>
                <c:formatCode>General</c:formatCode>
                <c:ptCount val="3"/>
                <c:pt idx="0">
                  <c:v>83</c:v>
                </c:pt>
                <c:pt idx="1">
                  <c:v>105</c:v>
                </c:pt>
                <c:pt idx="2">
                  <c:v>100</c:v>
                </c:pt>
              </c:numCache>
            </c:numRef>
          </c:xVal>
          <c:yVal>
            <c:numRef>
              <c:f>Sheet1!$P$10:$R$10</c:f>
              <c:numCache>
                <c:formatCode>General</c:formatCode>
                <c:ptCount val="3"/>
                <c:pt idx="0">
                  <c:v>3.5751924435950309</c:v>
                </c:pt>
                <c:pt idx="1">
                  <c:v>1.6152559147790291</c:v>
                </c:pt>
                <c:pt idx="2">
                  <c:v>2.6597093172861483</c:v>
                </c:pt>
              </c:numCache>
            </c:numRef>
          </c:yVal>
          <c:smooth val="0"/>
        </c:ser>
        <c:ser>
          <c:idx val="3"/>
          <c:order val="3"/>
          <c:tx>
            <c:v>4+ thorite</c:v>
          </c:tx>
          <c:spPr>
            <a:ln w="28575">
              <a:noFill/>
            </a:ln>
          </c:spPr>
          <c:marker>
            <c:symbol val="square"/>
            <c:size val="7"/>
            <c:spPr>
              <a:solidFill>
                <a:schemeClr val="bg1"/>
              </a:solidFill>
              <a:ln>
                <a:solidFill>
                  <a:srgbClr val="FFC000"/>
                </a:solidFill>
              </a:ln>
            </c:spPr>
          </c:marker>
          <c:trendline>
            <c:spPr>
              <a:ln>
                <a:solidFill>
                  <a:srgbClr val="FFC000"/>
                </a:solidFill>
              </a:ln>
            </c:spPr>
            <c:trendlineType val="poly"/>
            <c:order val="2"/>
            <c:dispRSqr val="0"/>
            <c:dispEq val="1"/>
            <c:trendlineLbl>
              <c:layout>
                <c:manualLayout>
                  <c:x val="0.33214354082532938"/>
                  <c:y val="4.6658965127343181E-2"/>
                </c:manualLayout>
              </c:layout>
              <c:numFmt formatCode="0.00E+00" sourceLinked="0"/>
              <c:spPr>
                <a:solidFill>
                  <a:schemeClr val="bg1"/>
                </a:solidFill>
              </c:spPr>
              <c:txPr>
                <a:bodyPr/>
                <a:lstStyle/>
                <a:p>
                  <a:pPr>
                    <a:defRPr>
                      <a:solidFill>
                        <a:srgbClr val="FFC000"/>
                      </a:solidFill>
                    </a:defRPr>
                  </a:pPr>
                  <a:endParaRPr lang="en-US"/>
                </a:p>
              </c:txPr>
            </c:trendlineLbl>
          </c:trendline>
          <c:xVal>
            <c:numRef>
              <c:f>Sheet1!$P$3:$R$3</c:f>
              <c:numCache>
                <c:formatCode>General</c:formatCode>
                <c:ptCount val="3"/>
                <c:pt idx="0">
                  <c:v>83</c:v>
                </c:pt>
                <c:pt idx="1">
                  <c:v>105</c:v>
                </c:pt>
                <c:pt idx="2">
                  <c:v>100</c:v>
                </c:pt>
              </c:numCache>
            </c:numRef>
          </c:xVal>
          <c:yVal>
            <c:numRef>
              <c:f>Sheet1!$P$11:$R$11</c:f>
              <c:numCache>
                <c:formatCode>General</c:formatCode>
                <c:ptCount val="3"/>
                <c:pt idx="0">
                  <c:v>0.30803489723263972</c:v>
                </c:pt>
                <c:pt idx="1">
                  <c:v>4.0253692589782579</c:v>
                </c:pt>
                <c:pt idx="2">
                  <c:v>4.0287720175268742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416128"/>
        <c:axId val="100414592"/>
      </c:scatterChart>
      <c:valAx>
        <c:axId val="100416128"/>
        <c:scaling>
          <c:orientation val="minMax"/>
          <c:min val="8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Ionic radius /pm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00414592"/>
        <c:crossesAt val="-2"/>
        <c:crossBetween val="midCat"/>
      </c:valAx>
      <c:valAx>
        <c:axId val="10041459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logD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00416128"/>
        <c:crosses val="autoZero"/>
        <c:crossBetween val="midCat"/>
        <c:majorUnit val="1"/>
      </c:valAx>
      <c:spPr>
        <a:ln>
          <a:solidFill>
            <a:schemeClr val="tx1"/>
          </a:solidFill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A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Sheet1!$E$24:$E$31</c:f>
              <c:numCache>
                <c:formatCode>0.0</c:formatCode>
                <c:ptCount val="8"/>
                <c:pt idx="0">
                  <c:v>1.298792408051116</c:v>
                </c:pt>
                <c:pt idx="1">
                  <c:v>1.5312325599112546</c:v>
                </c:pt>
                <c:pt idx="2">
                  <c:v>1.944351770978795</c:v>
                </c:pt>
                <c:pt idx="3">
                  <c:v>2.6782846024856481</c:v>
                </c:pt>
                <c:pt idx="4">
                  <c:v>3.9811862119112789</c:v>
                </c:pt>
                <c:pt idx="5">
                  <c:v>6.2910642121081768</c:v>
                </c:pt>
                <c:pt idx="6" formatCode="0">
                  <c:v>10.376538470032703</c:v>
                </c:pt>
                <c:pt idx="7" formatCode="0">
                  <c:v>17.572460202543624</c:v>
                </c:pt>
              </c:numCache>
            </c:numRef>
          </c:xVal>
          <c:yVal>
            <c:numRef>
              <c:f>Sheet1!$D$24:$D$31</c:f>
              <c:numCache>
                <c:formatCode>0</c:formatCode>
                <c:ptCount val="8"/>
                <c:pt idx="0">
                  <c:v>47.665271051991816</c:v>
                </c:pt>
                <c:pt idx="1">
                  <c:v>83.967674987448845</c:v>
                </c:pt>
                <c:pt idx="2">
                  <c:v>148.48845744974534</c:v>
                </c:pt>
                <c:pt idx="3">
                  <c:v>263.11377453733331</c:v>
                </c:pt>
                <c:pt idx="4">
                  <c:v>466.60039307123532</c:v>
                </c:pt>
                <c:pt idx="5">
                  <c:v>827.35615550607156</c:v>
                </c:pt>
                <c:pt idx="6">
                  <c:v>1465.4237853548448</c:v>
                </c:pt>
                <c:pt idx="7">
                  <c:v>2589.2797772349786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967936"/>
        <c:axId val="102966400"/>
      </c:scatterChart>
      <c:valAx>
        <c:axId val="102967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Ce/Ce* in thorite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02966400"/>
        <c:crosses val="autoZero"/>
        <c:crossBetween val="midCat"/>
      </c:valAx>
      <c:valAx>
        <c:axId val="10296640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Ce/Ce* in zircon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02967936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11</xdr:row>
      <xdr:rowOff>157162</xdr:rowOff>
    </xdr:from>
    <xdr:to>
      <xdr:col>17</xdr:col>
      <xdr:colOff>595312</xdr:colOff>
      <xdr:row>32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304800</xdr:colOff>
      <xdr:row>34</xdr:row>
      <xdr:rowOff>61911</xdr:rowOff>
    </xdr:from>
    <xdr:to>
      <xdr:col>16</xdr:col>
      <xdr:colOff>180975</xdr:colOff>
      <xdr:row>54</xdr:row>
      <xdr:rowOff>161924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workbookViewId="0">
      <selection activeCell="T36" sqref="T36"/>
    </sheetView>
  </sheetViews>
  <sheetFormatPr defaultRowHeight="15" x14ac:dyDescent="0.25"/>
  <cols>
    <col min="1" max="1" width="20" bestFit="1" customWidth="1"/>
  </cols>
  <sheetData>
    <row r="1" spans="1:18" x14ac:dyDescent="0.25">
      <c r="A1" s="10" t="s">
        <v>28</v>
      </c>
    </row>
    <row r="2" spans="1:18" ht="17.25" x14ac:dyDescent="0.25">
      <c r="B2" t="s">
        <v>35</v>
      </c>
      <c r="C2" t="s">
        <v>36</v>
      </c>
      <c r="D2" t="s">
        <v>37</v>
      </c>
      <c r="E2" t="s">
        <v>0</v>
      </c>
      <c r="F2" t="s">
        <v>1</v>
      </c>
      <c r="G2" t="s">
        <v>34</v>
      </c>
      <c r="H2" t="s">
        <v>2</v>
      </c>
      <c r="I2" t="s">
        <v>3</v>
      </c>
      <c r="J2" t="s">
        <v>4</v>
      </c>
      <c r="K2" t="s">
        <v>5</v>
      </c>
      <c r="L2" t="s">
        <v>6</v>
      </c>
      <c r="M2" t="s">
        <v>7</v>
      </c>
      <c r="N2" t="s">
        <v>8</v>
      </c>
      <c r="O2" t="s">
        <v>9</v>
      </c>
      <c r="P2" t="s">
        <v>13</v>
      </c>
      <c r="Q2" t="s">
        <v>14</v>
      </c>
      <c r="R2" t="s">
        <v>15</v>
      </c>
    </row>
    <row r="3" spans="1:18" x14ac:dyDescent="0.25">
      <c r="A3" t="s">
        <v>16</v>
      </c>
      <c r="B3">
        <v>115.99999999999999</v>
      </c>
      <c r="C3">
        <v>114.3</v>
      </c>
      <c r="D3">
        <v>112.6</v>
      </c>
      <c r="E3">
        <v>110.9</v>
      </c>
      <c r="F3">
        <v>107.89999999999999</v>
      </c>
      <c r="G3">
        <v>106.60000000000001</v>
      </c>
      <c r="H3">
        <v>105.3</v>
      </c>
      <c r="I3">
        <v>104</v>
      </c>
      <c r="J3">
        <v>102.69999999999999</v>
      </c>
      <c r="K3">
        <v>101.49999999999999</v>
      </c>
      <c r="L3">
        <v>100.4</v>
      </c>
      <c r="M3">
        <v>99.4</v>
      </c>
      <c r="N3">
        <v>98.5</v>
      </c>
      <c r="O3">
        <v>97.7</v>
      </c>
      <c r="P3">
        <v>83</v>
      </c>
      <c r="Q3">
        <v>105</v>
      </c>
      <c r="R3">
        <v>100</v>
      </c>
    </row>
    <row r="4" spans="1:18" x14ac:dyDescent="0.25">
      <c r="A4" t="s">
        <v>10</v>
      </c>
      <c r="B4" s="1">
        <v>76</v>
      </c>
      <c r="C4" s="1">
        <v>584.66666666666663</v>
      </c>
      <c r="D4">
        <v>151</v>
      </c>
      <c r="E4" s="2">
        <v>1281.3333333333333</v>
      </c>
      <c r="F4" s="2">
        <v>995.33333333333337</v>
      </c>
      <c r="G4">
        <v>0.37999999999999995</v>
      </c>
      <c r="H4" s="2">
        <v>1793.6666666666667</v>
      </c>
      <c r="I4" s="2">
        <v>450.66666666666669</v>
      </c>
      <c r="J4" s="2">
        <v>3268.3333333333335</v>
      </c>
      <c r="K4" s="2">
        <v>729.66666666666663</v>
      </c>
      <c r="L4">
        <v>1940</v>
      </c>
      <c r="M4" s="2">
        <v>258.66666666666669</v>
      </c>
      <c r="N4" s="2">
        <v>1503.3333333333333</v>
      </c>
      <c r="O4" s="2">
        <v>170.66666666666666</v>
      </c>
      <c r="P4" s="4">
        <v>8.3333333333333339</v>
      </c>
      <c r="Q4" s="2">
        <v>498272.72727272729</v>
      </c>
      <c r="R4">
        <v>181643.95061728396</v>
      </c>
    </row>
    <row r="5" spans="1:18" x14ac:dyDescent="0.25">
      <c r="A5" t="s">
        <v>11</v>
      </c>
      <c r="B5">
        <v>2.5455555555555556</v>
      </c>
      <c r="C5">
        <v>19.52</v>
      </c>
      <c r="D5">
        <v>1.0914285714285714</v>
      </c>
      <c r="E5">
        <v>6.2799999999999994</v>
      </c>
      <c r="F5">
        <v>12.54</v>
      </c>
      <c r="G5">
        <v>0.22</v>
      </c>
      <c r="H5">
        <v>80.8</v>
      </c>
      <c r="I5">
        <v>40.4</v>
      </c>
      <c r="J5">
        <v>565.6</v>
      </c>
      <c r="K5">
        <v>236</v>
      </c>
      <c r="L5">
        <v>1136.8</v>
      </c>
      <c r="M5">
        <v>262</v>
      </c>
      <c r="N5">
        <v>2558.4</v>
      </c>
      <c r="O5">
        <v>463</v>
      </c>
      <c r="P5" s="2">
        <v>15416.163238158584</v>
      </c>
      <c r="Q5" s="2">
        <v>1938</v>
      </c>
      <c r="R5" s="2">
        <v>7765.3</v>
      </c>
    </row>
    <row r="6" spans="1:18" x14ac:dyDescent="0.25">
      <c r="A6" t="s">
        <v>12</v>
      </c>
      <c r="B6">
        <v>43</v>
      </c>
      <c r="C6">
        <v>100</v>
      </c>
      <c r="D6">
        <v>12</v>
      </c>
      <c r="E6">
        <v>41</v>
      </c>
      <c r="P6">
        <v>4.0999999999999996</v>
      </c>
      <c r="Q6">
        <v>47</v>
      </c>
      <c r="R6">
        <v>17</v>
      </c>
    </row>
    <row r="7" spans="1:18" ht="17.25" x14ac:dyDescent="0.25">
      <c r="A7" t="s">
        <v>38</v>
      </c>
      <c r="F7" s="4">
        <v>8.8588508490578981</v>
      </c>
      <c r="G7" s="4">
        <v>2.669306798822745</v>
      </c>
      <c r="H7" s="4">
        <v>7.3853929081229683</v>
      </c>
      <c r="I7" s="4">
        <v>1.0662699787369809</v>
      </c>
      <c r="J7" s="4">
        <v>5.6511989227843102</v>
      </c>
      <c r="K7" s="4">
        <v>0.98093567603849152</v>
      </c>
      <c r="L7" s="4">
        <v>2.2628980751073171</v>
      </c>
      <c r="M7" s="4">
        <v>0.28064321320044688</v>
      </c>
      <c r="N7" s="4">
        <v>1.4276081471749364</v>
      </c>
      <c r="O7" s="4">
        <v>0.16663577854197734</v>
      </c>
    </row>
    <row r="8" spans="1:18" x14ac:dyDescent="0.25">
      <c r="A8" t="s">
        <v>18</v>
      </c>
      <c r="B8" s="3">
        <v>5.9198966408268737E-2</v>
      </c>
      <c r="C8" s="3">
        <v>0.19519999999999998</v>
      </c>
      <c r="D8" s="3">
        <v>9.0952380952380951E-2</v>
      </c>
      <c r="E8" s="3">
        <v>0.15317073170731707</v>
      </c>
      <c r="F8" s="4">
        <v>1.4155334832546116</v>
      </c>
      <c r="G8" s="4">
        <v>8.2418401697784416E-2</v>
      </c>
      <c r="H8" s="1">
        <v>10.940514743789805</v>
      </c>
      <c r="I8" s="1">
        <v>37.889090760910896</v>
      </c>
      <c r="J8" s="2">
        <v>100.08495679025442</v>
      </c>
      <c r="K8" s="2">
        <v>240.58662128905939</v>
      </c>
      <c r="L8" s="2">
        <v>502.36465022671763</v>
      </c>
      <c r="M8" s="2">
        <v>933.5696987365551</v>
      </c>
      <c r="N8" s="2">
        <v>1792.0883997914721</v>
      </c>
      <c r="O8" s="2">
        <v>2778.5149386952653</v>
      </c>
      <c r="P8" s="2">
        <v>3760.039814185021</v>
      </c>
      <c r="Q8" s="1">
        <v>41.234042553191486</v>
      </c>
      <c r="R8" s="2">
        <v>456.7823529411765</v>
      </c>
    </row>
    <row r="9" spans="1:18" x14ac:dyDescent="0.25">
      <c r="A9" t="s">
        <v>19</v>
      </c>
      <c r="B9" s="4">
        <v>1.7674418604651163</v>
      </c>
      <c r="C9" s="4">
        <v>5.8466666666666667</v>
      </c>
      <c r="D9" s="1">
        <v>12.583333333333334</v>
      </c>
      <c r="E9" s="1">
        <v>31.252032520325201</v>
      </c>
      <c r="F9" s="2">
        <v>112.35467785747662</v>
      </c>
      <c r="G9" s="4">
        <v>0.14235905747799124</v>
      </c>
      <c r="H9" s="2">
        <v>242.86678975384876</v>
      </c>
      <c r="I9" s="2">
        <v>422.65718406560671</v>
      </c>
      <c r="J9" s="2">
        <v>578.34335297527377</v>
      </c>
      <c r="K9" s="2">
        <v>743.84761864654092</v>
      </c>
      <c r="L9" s="2">
        <v>857.30772470076727</v>
      </c>
      <c r="M9" s="2">
        <v>921.69222165339283</v>
      </c>
      <c r="N9" s="2">
        <v>1053.0433973133649</v>
      </c>
      <c r="O9" s="2">
        <v>1024.1898118156773</v>
      </c>
      <c r="P9" s="4">
        <v>2.0325203252032522</v>
      </c>
      <c r="Q9" s="2">
        <v>10601.547388781431</v>
      </c>
      <c r="R9" s="2">
        <v>10684.938271604939</v>
      </c>
    </row>
    <row r="10" spans="1:18" x14ac:dyDescent="0.25">
      <c r="A10" t="s">
        <v>17</v>
      </c>
      <c r="B10">
        <f>LOG(B8)</f>
        <v>-1.2276858758295139</v>
      </c>
      <c r="C10">
        <f t="shared" ref="C10:R10" si="0">LOG(C8)</f>
        <v>-0.70952018666932704</v>
      </c>
      <c r="D10">
        <f t="shared" si="0"/>
        <v>-1.0411859274861917</v>
      </c>
      <c r="E10">
        <f t="shared" si="0"/>
        <v>-0.81482421298253938</v>
      </c>
      <c r="F10">
        <f t="shared" si="0"/>
        <v>0.15092014669351181</v>
      </c>
      <c r="H10">
        <f t="shared" si="0"/>
        <v>1.039037755738589</v>
      </c>
      <c r="I10">
        <f t="shared" si="0"/>
        <v>1.5785141834682603</v>
      </c>
      <c r="J10">
        <f t="shared" si="0"/>
        <v>2.0003688060113753</v>
      </c>
      <c r="K10">
        <f t="shared" si="0"/>
        <v>2.381271473120679</v>
      </c>
      <c r="L10">
        <f t="shared" si="0"/>
        <v>2.7010190719082736</v>
      </c>
      <c r="M10">
        <f t="shared" si="0"/>
        <v>2.9701467471878376</v>
      </c>
      <c r="N10">
        <f t="shared" si="0"/>
        <v>3.2533594286490621</v>
      </c>
      <c r="O10">
        <f t="shared" si="0"/>
        <v>3.4438127361134727</v>
      </c>
      <c r="P10">
        <f t="shared" si="0"/>
        <v>3.5751924435950309</v>
      </c>
      <c r="Q10">
        <f t="shared" si="0"/>
        <v>1.6152559147790291</v>
      </c>
      <c r="R10">
        <f t="shared" si="0"/>
        <v>2.6597093172861483</v>
      </c>
    </row>
    <row r="11" spans="1:18" x14ac:dyDescent="0.25">
      <c r="A11" t="s">
        <v>20</v>
      </c>
      <c r="B11">
        <f>LOG(B9)</f>
        <v>0.24734513670120484</v>
      </c>
      <c r="C11">
        <f t="shared" ref="C11:R11" si="1">LOG(C9)</f>
        <v>0.76690833431035932</v>
      </c>
      <c r="D11">
        <f t="shared" si="1"/>
        <v>1.0997957012455446</v>
      </c>
      <c r="E11">
        <f t="shared" si="1"/>
        <v>1.4948782675571097</v>
      </c>
      <c r="F11">
        <f t="shared" si="1"/>
        <v>2.0505911588681585</v>
      </c>
      <c r="H11">
        <f t="shared" si="1"/>
        <v>2.3853681322908344</v>
      </c>
      <c r="I11">
        <f t="shared" si="1"/>
        <v>2.6259882552436102</v>
      </c>
      <c r="J11">
        <f t="shared" si="1"/>
        <v>2.7621857485066728</v>
      </c>
      <c r="K11">
        <f t="shared" si="1"/>
        <v>2.8714839769988418</v>
      </c>
      <c r="L11">
        <f t="shared" si="1"/>
        <v>2.9331367369190864</v>
      </c>
      <c r="M11">
        <f t="shared" si="1"/>
        <v>2.9645859224066182</v>
      </c>
      <c r="N11">
        <f t="shared" si="1"/>
        <v>3.0224462694052008</v>
      </c>
      <c r="O11">
        <f t="shared" si="1"/>
        <v>3.0103804513516881</v>
      </c>
      <c r="P11">
        <f t="shared" si="1"/>
        <v>0.30803489723263972</v>
      </c>
      <c r="Q11">
        <f t="shared" si="1"/>
        <v>4.0253692589782579</v>
      </c>
      <c r="R11">
        <f t="shared" si="1"/>
        <v>4.0287720175268742</v>
      </c>
    </row>
    <row r="13" spans="1:18" x14ac:dyDescent="0.25">
      <c r="A13" t="s">
        <v>39</v>
      </c>
    </row>
    <row r="14" spans="1:18" x14ac:dyDescent="0.25">
      <c r="A14" t="s">
        <v>40</v>
      </c>
    </row>
    <row r="16" spans="1:18" x14ac:dyDescent="0.25">
      <c r="B16" s="10" t="s">
        <v>25</v>
      </c>
    </row>
    <row r="17" spans="2:6" x14ac:dyDescent="0.25">
      <c r="C17" t="s">
        <v>23</v>
      </c>
      <c r="D17" t="s">
        <v>24</v>
      </c>
    </row>
    <row r="18" spans="2:6" x14ac:dyDescent="0.25">
      <c r="B18" t="s">
        <v>21</v>
      </c>
      <c r="C18" s="3">
        <f>10^(-30.294*1.143^2 + 30.292*1.143 + 2.8032)</f>
        <v>7.0695210832100496E-3</v>
      </c>
      <c r="D18" s="5">
        <f>10^(-68.508*1.143^2 + 131.23*1.143 - 59.781)</f>
        <v>5.1603826690246013</v>
      </c>
    </row>
    <row r="19" spans="2:6" x14ac:dyDescent="0.25">
      <c r="B19" t="s">
        <v>22</v>
      </c>
      <c r="C19" s="6">
        <f>10^(-70.472*0.97^2 + 123.58*0.97 - 50.447)</f>
        <v>1313.6969753642743</v>
      </c>
      <c r="D19" s="7">
        <f>10^(-99.794*0.97^2 + 204.51*0.97 - 100.69)</f>
        <v>6145.049703844029</v>
      </c>
    </row>
    <row r="22" spans="2:6" x14ac:dyDescent="0.25">
      <c r="B22" s="10" t="s">
        <v>27</v>
      </c>
    </row>
    <row r="23" spans="2:6" ht="78" customHeight="1" x14ac:dyDescent="0.35">
      <c r="B23" t="s">
        <v>29</v>
      </c>
      <c r="C23" t="s">
        <v>30</v>
      </c>
      <c r="D23" s="8" t="s">
        <v>31</v>
      </c>
      <c r="E23" s="8" t="s">
        <v>32</v>
      </c>
      <c r="F23" s="9" t="s">
        <v>26</v>
      </c>
    </row>
    <row r="24" spans="2:6" x14ac:dyDescent="0.25">
      <c r="B24">
        <v>-15</v>
      </c>
      <c r="C24">
        <f>1/(1+10^-(0.25*B24+0.15))</f>
        <v>2.5112556326146155E-4</v>
      </c>
      <c r="D24" s="2">
        <f>((1-C24)*C$18+C24*C$19)/C$18</f>
        <v>47.665271051991816</v>
      </c>
      <c r="E24" s="1">
        <f>((1-C24)*D$18+C24*D$19)/D$18</f>
        <v>1.298792408051116</v>
      </c>
      <c r="F24" s="2">
        <f t="shared" ref="F24:F39" si="2">D24/E24</f>
        <v>36.69968407308081</v>
      </c>
    </row>
    <row r="25" spans="2:6" x14ac:dyDescent="0.25">
      <c r="B25">
        <v>-14</v>
      </c>
      <c r="C25">
        <f>1/(1+10^-(0.25*B25+0.15))</f>
        <v>4.4648415500476665E-4</v>
      </c>
      <c r="D25" s="2">
        <f>((1-C25)*C$18+C25*C$19)/C$18</f>
        <v>83.967674987448845</v>
      </c>
      <c r="E25" s="1">
        <f>((1-C25)*D$18+C25*D$19)/D$18</f>
        <v>1.5312325599112546</v>
      </c>
      <c r="F25" s="2">
        <f t="shared" si="2"/>
        <v>54.836657203994761</v>
      </c>
    </row>
    <row r="26" spans="2:6" x14ac:dyDescent="0.25">
      <c r="B26">
        <v>-13</v>
      </c>
      <c r="C26">
        <f>1/(1+10^-(0.25*B26+0.15))</f>
        <v>7.9369777816924324E-4</v>
      </c>
      <c r="D26" s="2">
        <f>((1-C26)*C$18+C26*C$19)/C$18</f>
        <v>148.48845744974534</v>
      </c>
      <c r="E26" s="1">
        <f>((1-C26)*D$18+C26*D$19)/D$18</f>
        <v>1.944351770978795</v>
      </c>
      <c r="F26" s="2">
        <f t="shared" si="2"/>
        <v>76.369132204403329</v>
      </c>
    </row>
    <row r="27" spans="2:6" x14ac:dyDescent="0.25">
      <c r="B27">
        <v>-12</v>
      </c>
      <c r="C27">
        <f>1/(1+10^-(0.25*B27+0.15))</f>
        <v>1.4105450967152589E-3</v>
      </c>
      <c r="D27" s="2">
        <f>((1-C27)*C$18+C27*C$19)/C$18</f>
        <v>263.11377453733331</v>
      </c>
      <c r="E27" s="1">
        <f>((1-C27)*D$18+C27*D$19)/D$18</f>
        <v>2.6782846024856481</v>
      </c>
      <c r="F27" s="2">
        <f t="shared" si="2"/>
        <v>98.239662167771144</v>
      </c>
    </row>
    <row r="28" spans="2:6" x14ac:dyDescent="0.25">
      <c r="B28">
        <v>-11</v>
      </c>
      <c r="C28">
        <f>1/(1+10^-(0.25*B28+0.15))</f>
        <v>2.5055926672857328E-3</v>
      </c>
      <c r="D28" s="2">
        <f>((1-C28)*C$18+C28*C$19)/C$18</f>
        <v>466.60039307123532</v>
      </c>
      <c r="E28" s="1">
        <f>((1-C28)*D$18+C28*D$19)/D$18</f>
        <v>3.9811862119112789</v>
      </c>
      <c r="F28" s="2">
        <f t="shared" si="2"/>
        <v>117.20134860188588</v>
      </c>
    </row>
    <row r="29" spans="2:6" x14ac:dyDescent="0.25">
      <c r="B29">
        <v>-10</v>
      </c>
      <c r="C29">
        <f>1/(1+10^-(0.25*B29+0.15))</f>
        <v>4.4469720271169532E-3</v>
      </c>
      <c r="D29" s="2">
        <f>((1-C29)*C$18+C29*C$19)/C$18</f>
        <v>827.35615550607156</v>
      </c>
      <c r="E29" s="1">
        <f>((1-C29)*D$18+C29*D$19)/D$18</f>
        <v>6.2910642121081768</v>
      </c>
      <c r="F29" s="2">
        <f t="shared" si="2"/>
        <v>131.51290904227142</v>
      </c>
    </row>
    <row r="30" spans="2:6" x14ac:dyDescent="0.25">
      <c r="B30">
        <v>-9</v>
      </c>
      <c r="C30">
        <f>1/(1+10^-(0.25*B30+0.15))</f>
        <v>7.8806838503302813E-3</v>
      </c>
      <c r="D30" s="2">
        <f>((1-C30)*C$18+C30*C$19)/C$18</f>
        <v>1465.4237853548448</v>
      </c>
      <c r="E30" s="2">
        <f>((1-C30)*D$18+C30*D$19)/D$18</f>
        <v>10.376538470032703</v>
      </c>
      <c r="F30" s="2">
        <f t="shared" si="2"/>
        <v>141.22472437094203</v>
      </c>
    </row>
    <row r="31" spans="2:6" x14ac:dyDescent="0.25">
      <c r="B31">
        <v>-8</v>
      </c>
      <c r="C31">
        <f>1/(1+10^-(0.25*B31+0.15))</f>
        <v>1.3928628341453532E-2</v>
      </c>
      <c r="D31" s="2">
        <f>((1-C31)*C$18+C31*C$19)/C$18</f>
        <v>2589.2797772349786</v>
      </c>
      <c r="E31" s="2">
        <f>((1-C31)*D$18+C31*D$19)/D$18</f>
        <v>17.572460202543624</v>
      </c>
      <c r="F31" s="2">
        <f t="shared" si="2"/>
        <v>147.34873474689553</v>
      </c>
    </row>
    <row r="32" spans="2:6" x14ac:dyDescent="0.25">
      <c r="B32">
        <v>-7</v>
      </c>
      <c r="C32">
        <f>1/(1+10^-(0.25*B32+0.15))</f>
        <v>2.4503367550335973E-2</v>
      </c>
      <c r="D32" s="2">
        <f>((1-C32)*C$18+C32*C$19)/C$18</f>
        <v>4554.324932645306</v>
      </c>
      <c r="E32" s="2">
        <f>((1-C32)*D$18+C32*D$19)/D$18</f>
        <v>30.154420205734695</v>
      </c>
      <c r="F32" s="2">
        <f t="shared" si="2"/>
        <v>151.03341074285274</v>
      </c>
    </row>
    <row r="33" spans="2:9" x14ac:dyDescent="0.25">
      <c r="B33">
        <v>-6</v>
      </c>
      <c r="C33">
        <f>1/(1+10^-(0.25*B33+0.15))</f>
        <v>4.2758411146536043E-2</v>
      </c>
      <c r="D33" s="2">
        <f>((1-C33)*C$18+C33*C$19)/C$18</f>
        <v>7946.5584688053232</v>
      </c>
      <c r="E33" s="2">
        <f>((1-C33)*D$18+C33*D$19)/D$18</f>
        <v>51.874504630225388</v>
      </c>
      <c r="F33" s="2">
        <f t="shared" si="2"/>
        <v>153.18813211712393</v>
      </c>
    </row>
    <row r="34" spans="2:9" x14ac:dyDescent="0.25">
      <c r="B34">
        <v>-5</v>
      </c>
      <c r="C34">
        <f>1/(1+10^-(0.25*B34+0.15))</f>
        <v>7.3587556117573491E-2</v>
      </c>
      <c r="D34" s="2">
        <f>((1-C34)*C$18+C34*C$19)/C$18</f>
        <v>13675.367546186066</v>
      </c>
      <c r="E34" s="2">
        <f>((1-C34)*D$18+C34*D$19)/D$18</f>
        <v>88.555415742657956</v>
      </c>
      <c r="F34" s="2">
        <f t="shared" si="2"/>
        <v>154.42722990456829</v>
      </c>
    </row>
    <row r="35" spans="2:9" x14ac:dyDescent="0.25">
      <c r="B35">
        <v>-4</v>
      </c>
      <c r="C35">
        <f>1/(1+10^-(0.25*B35+0.15))</f>
        <v>0.12377068106893543</v>
      </c>
      <c r="D35" s="2">
        <f>((1-C35)*C$18+C35*C$19)/C$18</f>
        <v>23000.619414921883</v>
      </c>
      <c r="E35" s="2">
        <f>((1-C35)*D$18+C35*D$19)/D$18</f>
        <v>148.26393984912653</v>
      </c>
      <c r="F35" s="2">
        <f t="shared" si="2"/>
        <v>155.13293008621872</v>
      </c>
    </row>
    <row r="36" spans="2:9" x14ac:dyDescent="0.25">
      <c r="B36">
        <v>-3</v>
      </c>
      <c r="C36">
        <f>1/(1+10^-(0.25*B36+0.15))</f>
        <v>0.20076000891310175</v>
      </c>
      <c r="D36" s="2">
        <f>((1-C36)*C$18+C36*C$19)/C$18</f>
        <v>37307.119339894001</v>
      </c>
      <c r="E36" s="2">
        <f>((1-C36)*D$18+C36*D$19)/D$18</f>
        <v>239.86682711411061</v>
      </c>
      <c r="F36" s="2">
        <f t="shared" si="2"/>
        <v>155.53263362318157</v>
      </c>
    </row>
    <row r="37" spans="2:9" x14ac:dyDescent="0.25">
      <c r="B37">
        <v>-2</v>
      </c>
      <c r="C37">
        <f>1/(1+10^-(0.25*B37+0.15))</f>
        <v>0.30876384758523701</v>
      </c>
      <c r="D37" s="2">
        <f>((1-C37)*C$18+C37*C$19)/C$18</f>
        <v>57376.873851677097</v>
      </c>
      <c r="E37" s="2">
        <f>((1-C37)*D$18+C37*D$19)/D$18</f>
        <v>368.37117615966196</v>
      </c>
      <c r="F37" s="2">
        <f t="shared" si="2"/>
        <v>155.75831543021818</v>
      </c>
    </row>
    <row r="38" spans="2:9" x14ac:dyDescent="0.25">
      <c r="B38">
        <v>-1</v>
      </c>
      <c r="C38">
        <f>1/(1+10^-(0.25*B38+0.15))</f>
        <v>0.44268836623770724</v>
      </c>
      <c r="D38" s="2">
        <f>((1-C38)*C$18+C38*C$19)/C$18</f>
        <v>82263.324606665381</v>
      </c>
      <c r="E38" s="2">
        <f>((1-C38)*D$18+C38*D$19)/D$18</f>
        <v>527.71628187315537</v>
      </c>
      <c r="F38" s="2">
        <f t="shared" si="2"/>
        <v>155.88551544149365</v>
      </c>
    </row>
    <row r="39" spans="2:9" x14ac:dyDescent="0.25">
      <c r="B39">
        <v>0</v>
      </c>
      <c r="C39">
        <f>1/(1+10^-(0.25*B39+0.15))</f>
        <v>0.58549867867180949</v>
      </c>
      <c r="D39" s="2">
        <f>((1-C39)*C$18+C39*C$19)/C$18</f>
        <v>108800.97315269746</v>
      </c>
      <c r="E39" s="2">
        <f>((1-C39)*D$18+C39*D$19)/D$18</f>
        <v>697.63381871224954</v>
      </c>
      <c r="F39" s="2">
        <f t="shared" si="2"/>
        <v>155.95713716048246</v>
      </c>
    </row>
    <row r="41" spans="2:9" x14ac:dyDescent="0.25">
      <c r="B41" s="11" t="s">
        <v>33</v>
      </c>
      <c r="C41" s="11"/>
      <c r="D41" s="11"/>
      <c r="E41" s="11"/>
      <c r="F41" s="11"/>
      <c r="G41" s="11"/>
      <c r="H41" s="11"/>
      <c r="I41" s="11"/>
    </row>
    <row r="42" spans="2:9" x14ac:dyDescent="0.25">
      <c r="B42" s="11"/>
      <c r="C42" s="11"/>
      <c r="D42" s="11"/>
      <c r="E42" s="11"/>
      <c r="F42" s="11"/>
      <c r="G42" s="11"/>
      <c r="H42" s="11"/>
      <c r="I42" s="11"/>
    </row>
    <row r="43" spans="2:9" x14ac:dyDescent="0.25">
      <c r="B43" s="11"/>
      <c r="C43" s="11"/>
      <c r="D43" s="11"/>
      <c r="E43" s="11"/>
      <c r="F43" s="11"/>
      <c r="G43" s="11"/>
      <c r="H43" s="11"/>
      <c r="I43" s="11"/>
    </row>
  </sheetData>
  <mergeCells count="1">
    <mergeCell ref="B41:I43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Australian National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Burnham</dc:creator>
  <cp:lastModifiedBy>Antony Burnham</cp:lastModifiedBy>
  <dcterms:created xsi:type="dcterms:W3CDTF">2018-02-26T03:09:49Z</dcterms:created>
  <dcterms:modified xsi:type="dcterms:W3CDTF">2018-02-26T04:07:42Z</dcterms:modified>
</cp:coreProperties>
</file>